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53222"/>
  <bookViews>
    <workbookView xWindow="0" yWindow="0" windowWidth="28800" windowHeight="11865"/>
  </bookViews>
  <sheets>
    <sheet name="Ладна картка" sheetId="5" r:id="rId1"/>
  </sheets>
  <definedNames>
    <definedName name="Сума_кредита">'Ладна картка'!$B$7</definedName>
  </definedNames>
  <calcPr calcId="162913" calcMode="autoNoTable"/>
</workbook>
</file>

<file path=xl/calcChain.xml><?xml version="1.0" encoding="utf-8"?>
<calcChain xmlns="http://schemas.openxmlformats.org/spreadsheetml/2006/main">
  <c r="G9" i="5" l="1"/>
  <c r="L20" i="5"/>
  <c r="C42" i="5"/>
  <c r="C14" i="5"/>
  <c r="I8" i="5" l="1"/>
  <c r="I7" i="5"/>
  <c r="H7" i="5"/>
  <c r="M8" i="5" s="1"/>
  <c r="K8" i="5"/>
  <c r="K9" i="5"/>
  <c r="K10" i="5"/>
  <c r="K11" i="5"/>
  <c r="K12" i="5"/>
  <c r="K13" i="5"/>
  <c r="K14" i="5"/>
  <c r="K15" i="5"/>
  <c r="K16" i="5"/>
  <c r="K17" i="5"/>
  <c r="K18" i="5"/>
  <c r="K19" i="5"/>
  <c r="I9" i="5"/>
  <c r="I10" i="5"/>
  <c r="I11" i="5"/>
  <c r="I12" i="5"/>
  <c r="I13" i="5"/>
  <c r="I14" i="5"/>
  <c r="I15" i="5"/>
  <c r="I16" i="5"/>
  <c r="I17" i="5"/>
  <c r="I18" i="5"/>
  <c r="I19" i="5"/>
  <c r="G10" i="5"/>
  <c r="G11" i="5"/>
  <c r="G12" i="5"/>
  <c r="G13" i="5"/>
  <c r="G14" i="5"/>
  <c r="G15" i="5"/>
  <c r="G16" i="5"/>
  <c r="G17" i="5"/>
  <c r="G18" i="5"/>
  <c r="G19" i="5"/>
  <c r="G8" i="5"/>
  <c r="K20" i="5" l="1"/>
  <c r="C17" i="5" s="1"/>
  <c r="I20" i="5"/>
  <c r="J8" i="5"/>
  <c r="T8" i="5"/>
  <c r="H8" i="5" l="1"/>
  <c r="T9" i="5"/>
  <c r="U9" i="5" s="1"/>
  <c r="J9" i="5"/>
  <c r="U8" i="5"/>
  <c r="M9" i="5"/>
  <c r="C26" i="5" l="1"/>
  <c r="C20" i="5"/>
  <c r="M10" i="5"/>
  <c r="T10" i="5"/>
  <c r="T11" i="5" s="1"/>
  <c r="J12" i="5" s="1"/>
  <c r="J10" i="5"/>
  <c r="H9" i="5"/>
  <c r="C27" i="5" s="1"/>
  <c r="H10" i="5" l="1"/>
  <c r="C28" i="5" s="1"/>
  <c r="J11" i="5"/>
  <c r="M11" i="5"/>
  <c r="U10" i="5"/>
  <c r="M12" i="5"/>
  <c r="T12" i="5"/>
  <c r="T13" i="5" s="1"/>
  <c r="U11" i="5"/>
  <c r="H11" i="5" l="1"/>
  <c r="C29" i="5" s="1"/>
  <c r="J13" i="5"/>
  <c r="M13" i="5"/>
  <c r="H12" i="5"/>
  <c r="C30" i="5" s="1"/>
  <c r="U12" i="5"/>
  <c r="M14" i="5"/>
  <c r="J14" i="5"/>
  <c r="U13" i="5"/>
  <c r="T14" i="5"/>
  <c r="J15" i="5" s="1"/>
  <c r="H13" i="5" l="1"/>
  <c r="C31" i="5" s="1"/>
  <c r="H14" i="5"/>
  <c r="C32" i="5" s="1"/>
  <c r="M15" i="5"/>
  <c r="H15" i="5" s="1"/>
  <c r="C33" i="5" s="1"/>
  <c r="T15" i="5"/>
  <c r="U14" i="5"/>
  <c r="M16" i="5" l="1"/>
  <c r="J16" i="5"/>
  <c r="U15" i="5"/>
  <c r="T16" i="5"/>
  <c r="H16" i="5" l="1"/>
  <c r="C34" i="5" s="1"/>
  <c r="M17" i="5"/>
  <c r="J17" i="5"/>
  <c r="T17" i="5"/>
  <c r="U16" i="5"/>
  <c r="M18" i="5" l="1"/>
  <c r="J18" i="5"/>
  <c r="U17" i="5"/>
  <c r="T18" i="5"/>
  <c r="H17" i="5"/>
  <c r="C35" i="5" s="1"/>
  <c r="M19" i="5" l="1"/>
  <c r="M20" i="5" s="1"/>
  <c r="C19" i="5" s="1"/>
  <c r="J19" i="5"/>
  <c r="J20" i="5" s="1"/>
  <c r="C16" i="5" s="1"/>
  <c r="T19" i="5"/>
  <c r="U19" i="5" s="1"/>
  <c r="U18" i="5"/>
  <c r="H18" i="5"/>
  <c r="C36" i="5" s="1"/>
  <c r="T20" i="5" l="1"/>
  <c r="H19" i="5"/>
  <c r="C37" i="5" s="1"/>
  <c r="H20" i="5" l="1"/>
  <c r="C21" i="5" s="1"/>
  <c r="Q20" i="5"/>
  <c r="C22" i="5" s="1"/>
  <c r="R20" i="5" l="1"/>
  <c r="C15" i="5" l="1"/>
</calcChain>
</file>

<file path=xl/sharedStrings.xml><?xml version="1.0" encoding="utf-8"?>
<sst xmlns="http://schemas.openxmlformats.org/spreadsheetml/2006/main" count="71" uniqueCount="59">
  <si>
    <t>Дата платежу</t>
  </si>
  <si>
    <t>У тому числі:</t>
  </si>
  <si>
    <t>х</t>
  </si>
  <si>
    <t>Усього</t>
  </si>
  <si>
    <t>платежі за додаткові та супутні послуги</t>
  </si>
  <si>
    <t>банку, у тому числі</t>
  </si>
  <si>
    <t>погашення суми кредиту</t>
  </si>
  <si>
    <t>Кількість днів у розрахун-ковому періоді</t>
  </si>
  <si>
    <t>проценти за користуван-ня кредитом</t>
  </si>
  <si>
    <t>7.1</t>
  </si>
  <si>
    <t>7.2</t>
  </si>
  <si>
    <t>7.3</t>
  </si>
  <si>
    <t>8.1</t>
  </si>
  <si>
    <t>комісійний збір</t>
  </si>
  <si>
    <t>кредитного посередника (за наявності), у тому числі</t>
  </si>
  <si>
    <t>за ведення рахунку</t>
  </si>
  <si>
    <t>№ з/п</t>
  </si>
  <si>
    <t>Сума платежу за розра-хунко-вий період, грн.</t>
  </si>
  <si>
    <t>розрахунково-касове обслуговування</t>
  </si>
  <si>
    <t>комісія завикористання кредитних коштів</t>
  </si>
  <si>
    <t>Реальна процентна ставка</t>
  </si>
  <si>
    <t>Параметри продукту</t>
  </si>
  <si>
    <t>Відсоткова ставка, %</t>
  </si>
  <si>
    <t>Комісія за користування кредитним лімітом, %</t>
  </si>
  <si>
    <t>Платіж в місяць, грн</t>
  </si>
  <si>
    <t>Комісія за користування кредитним лімітом, грн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</si>
  <si>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</si>
  <si>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</si>
  <si>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</si>
  <si>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</si>
  <si>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</si>
  <si>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</si>
  <si>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</si>
  <si>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</si>
  <si>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</si>
  <si>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</si>
  <si>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</si>
  <si>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</si>
  <si>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</si>
  <si>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Загальна вартість кредиту, грн</t>
  </si>
  <si>
    <t>Калькулятор з надання споживчого кредиту</t>
  </si>
  <si>
    <t>Результат розрахунку</t>
  </si>
  <si>
    <t>Сума кредиту, грн</t>
  </si>
  <si>
    <t>Загальні витрати за споживчим кредитом, грн</t>
  </si>
  <si>
    <t>Сума процентів, грн</t>
  </si>
  <si>
    <t>Касове обслуговування, грн</t>
  </si>
  <si>
    <r>
      <t>Реальна річна процентна ставка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, % </t>
    </r>
  </si>
  <si>
    <r>
      <t>Загальна вартість кредиту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, грн.</t>
    </r>
  </si>
  <si>
    <r>
      <t>інші послуги банку</t>
    </r>
    <r>
      <rPr>
        <vertAlign val="superscript"/>
        <sz val="12"/>
        <rFont val="Times New Roman"/>
        <family val="1"/>
        <charset val="204"/>
      </rPr>
      <t>1</t>
    </r>
  </si>
  <si>
    <r>
      <t>інша плата за послуги кредитного посередника</t>
    </r>
    <r>
      <rPr>
        <vertAlign val="superscript"/>
        <sz val="12"/>
        <rFont val="Times New Roman"/>
        <family val="1"/>
        <charset val="204"/>
      </rPr>
      <t>1</t>
    </r>
  </si>
  <si>
    <r>
      <t>7.4 і т.д.</t>
    </r>
    <r>
      <rPr>
        <vertAlign val="superscript"/>
        <sz val="12"/>
        <rFont val="Times New Roman"/>
        <family val="1"/>
        <charset val="204"/>
      </rPr>
      <t>1</t>
    </r>
  </si>
  <si>
    <r>
      <t>8.2  і т.д.</t>
    </r>
    <r>
      <rPr>
        <vertAlign val="superscript"/>
        <sz val="12"/>
        <rFont val="Times New Roman"/>
        <family val="1"/>
        <charset val="204"/>
      </rPr>
      <t>1</t>
    </r>
  </si>
  <si>
    <t>Орієнтовний графік погашення (платежі)</t>
  </si>
  <si>
    <r>
      <t xml:space="preserve">Сума кредиту </t>
    </r>
    <r>
      <rPr>
        <b/>
        <i/>
        <sz val="10"/>
        <rFont val="Times New Roman"/>
        <family val="1"/>
        <charset val="204"/>
      </rPr>
      <t>(введіть суму кредиту)</t>
    </r>
  </si>
  <si>
    <t>Строк кредиту, міс</t>
  </si>
  <si>
    <t>Комісії за обслуговування картки, грн</t>
  </si>
  <si>
    <t>Комісії за використання кредитних коштів, грн</t>
  </si>
  <si>
    <t>Комісія за погашення кредиту через операційну касу Банку, грн</t>
  </si>
  <si>
    <t>Продукт - Кредитна картка "Ладна Картка"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</si>
</sst>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;@"/>
  </numFmts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4" fontId="3" fillId="0" borderId="3" xfId="0" applyNumberFormat="1" applyFont="1" applyBorder="1" applyAlignment="1" applyProtection="1">
      <alignment horizontal="center" vertical="center"/>
      <protection hidden="1"/>
    </xf>
    <xf numFmtId="4" fontId="3" fillId="0" borderId="3" xfId="0" applyNumberFormat="1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6" fillId="0" borderId="8" xfId="0" applyFont="1" applyBorder="1" applyProtection="1">
      <protection hidden="1"/>
    </xf>
    <xf numFmtId="49" fontId="3" fillId="0" borderId="1" xfId="0" applyNumberFormat="1" applyFont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4" fontId="3" fillId="0" borderId="1" xfId="0" applyNumberFormat="1" applyFont="1" applyFill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4" fontId="3" fillId="0" borderId="1" xfId="0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3" fontId="3" fillId="0" borderId="1" xfId="0" applyNumberFormat="1" applyFont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Protection="1">
      <protection hidden="1"/>
    </xf>
    <xf numFmtId="0" fontId="6" fillId="4" borderId="6" xfId="0" applyFont="1" applyFill="1" applyBorder="1" applyAlignment="1" applyProtection="1">
      <alignment horizontal="center"/>
      <protection hidden="1"/>
    </xf>
    <xf numFmtId="0" fontId="6" fillId="4" borderId="7" xfId="0" applyFont="1" applyFill="1" applyBorder="1" applyAlignment="1" applyProtection="1">
      <alignment horizontal="center"/>
      <protection hidden="1"/>
    </xf>
    <xf numFmtId="0" fontId="3" fillId="0" borderId="2" xfId="0" applyFont="1" applyBorder="1" applyProtection="1">
      <protection hidden="1"/>
    </xf>
    <xf numFmtId="4" fontId="7" fillId="0" borderId="1" xfId="0" applyNumberFormat="1" applyFont="1" applyBorder="1" applyAlignment="1" applyProtection="1">
      <alignment horizontal="center"/>
      <protection hidden="1"/>
    </xf>
    <xf numFmtId="10" fontId="7" fillId="0" borderId="1" xfId="0" applyNumberFormat="1" applyFont="1" applyBorder="1" applyAlignment="1" applyProtection="1">
      <alignment horizontal="center"/>
      <protection hidden="1"/>
    </xf>
    <xf numFmtId="2" fontId="3" fillId="0" borderId="0" xfId="0" applyNumberFormat="1" applyFont="1" applyProtection="1">
      <protection hidden="1"/>
    </xf>
    <xf numFmtId="0" fontId="3" fillId="0" borderId="4" xfId="0" applyFont="1" applyBorder="1" applyProtection="1">
      <protection hidden="1"/>
    </xf>
    <xf numFmtId="10" fontId="3" fillId="0" borderId="5" xfId="1" applyNumberFormat="1" applyFont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1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protection hidden="1"/>
    </xf>
    <xf numFmtId="0" fontId="6" fillId="5" borderId="1" xfId="0" applyFont="1" applyFill="1" applyBorder="1" applyProtection="1">
      <protection locked="0" hidden="1"/>
    </xf>
    <xf numFmtId="0" fontId="3" fillId="0" borderId="0" xfId="0" applyFont="1" applyBorder="1" applyAlignment="1" applyProtection="1">
      <alignment horizontal="right" indent="2"/>
      <protection hidden="1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indent="2"/>
      <protection hidden="1"/>
    </xf>
    <xf numFmtId="4" fontId="4" fillId="0" borderId="3" xfId="0" applyNumberFormat="1" applyFont="1" applyBorder="1" applyAlignment="1" applyProtection="1">
      <alignment horizontal="center"/>
      <protection hidden="1"/>
    </xf>
    <xf numFmtId="3" fontId="6" fillId="3" borderId="1" xfId="0" applyNumberFormat="1" applyFont="1" applyFill="1" applyBorder="1" applyProtection="1">
      <protection locked="0"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3" fillId="0" borderId="8" xfId="0" applyFont="1" applyBorder="1" applyAlignment="1" applyProtection="1">
      <alignment horizontal="center" vertical="top" wrapText="1"/>
      <protection hidden="1"/>
    </xf>
    <xf numFmtId="0" fontId="3" fillId="0" borderId="9" xfId="0" applyFont="1" applyBorder="1" applyAlignment="1" applyProtection="1">
      <alignment horizontal="center" vertical="top" wrapText="1"/>
      <protection hidden="1"/>
    </xf>
    <xf numFmtId="0" fontId="9" fillId="0" borderId="0" xfId="0" applyFont="1" applyAlignment="1" applyProtection="1">
      <alignment horizontal="center"/>
      <protection hidden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1"/>
  <sheetViews>
    <sheetView tabSelected="1" zoomScale="80" zoomScaleNormal="80" workbookViewId="0">
      <selection activeCell="Y24" sqref="Y24"/>
    </sheetView>
  </sheetViews>
  <sheetFormatPr defaultRowHeight="15.75" x14ac:dyDescent="0.25"/>
  <cols>
    <col min="1" max="1" width="9.140625" style="3"/>
    <col min="2" max="2" width="65.5703125" style="3" bestFit="1" customWidth="1"/>
    <col min="3" max="3" width="11.7109375" style="4" bestFit="1" customWidth="1"/>
    <col min="4" max="4" width="9.140625" style="3"/>
    <col min="5" max="5" width="9.7109375" style="4" hidden="1" customWidth="1"/>
    <col min="6" max="6" width="16.7109375" style="4" hidden="1" customWidth="1"/>
    <col min="7" max="7" width="18.7109375" style="4" hidden="1" customWidth="1"/>
    <col min="8" max="8" width="21.5703125" style="4" hidden="1" customWidth="1"/>
    <col min="9" max="9" width="17.5703125" style="4" hidden="1" customWidth="1"/>
    <col min="10" max="10" width="20.42578125" style="4" hidden="1" customWidth="1"/>
    <col min="11" max="13" width="9.140625" style="4" hidden="1" customWidth="1"/>
    <col min="14" max="14" width="11.42578125" style="4" hidden="1" customWidth="1"/>
    <col min="15" max="15" width="8.140625" style="4" hidden="1" customWidth="1"/>
    <col min="16" max="16" width="12.140625" style="4" hidden="1" customWidth="1"/>
    <col min="17" max="17" width="9.42578125" style="4" hidden="1" customWidth="1"/>
    <col min="18" max="18" width="10.42578125" style="4" hidden="1" customWidth="1"/>
    <col min="19" max="19" width="9.140625" style="3" hidden="1" customWidth="1"/>
    <col min="20" max="21" width="11.85546875" style="3" hidden="1" customWidth="1"/>
    <col min="22" max="23" width="9.140625" style="3" customWidth="1"/>
    <col min="24" max="24" width="8.7109375" style="3" customWidth="1"/>
    <col min="25" max="26" width="9.140625" style="3" customWidth="1"/>
    <col min="27" max="16384" width="9.140625" style="3"/>
  </cols>
  <sheetData>
    <row r="1" spans="2:21" x14ac:dyDescent="0.25">
      <c r="E1" s="39" t="s">
        <v>16</v>
      </c>
      <c r="F1" s="39" t="s">
        <v>0</v>
      </c>
      <c r="G1" s="39" t="s">
        <v>7</v>
      </c>
      <c r="H1" s="39" t="s">
        <v>17</v>
      </c>
      <c r="I1" s="39" t="s">
        <v>1</v>
      </c>
      <c r="J1" s="39"/>
      <c r="K1" s="39"/>
      <c r="L1" s="39"/>
      <c r="M1" s="39"/>
      <c r="N1" s="39"/>
      <c r="O1" s="39"/>
      <c r="P1" s="39"/>
      <c r="Q1" s="39" t="s">
        <v>46</v>
      </c>
      <c r="R1" s="39" t="s">
        <v>47</v>
      </c>
      <c r="S1" s="5"/>
      <c r="T1" s="5"/>
    </row>
    <row r="2" spans="2:21" ht="16.5" x14ac:dyDescent="0.25">
      <c r="B2" s="43" t="s">
        <v>40</v>
      </c>
      <c r="C2" s="43"/>
      <c r="E2" s="39"/>
      <c r="F2" s="39"/>
      <c r="G2" s="39"/>
      <c r="H2" s="39"/>
      <c r="I2" s="39" t="s">
        <v>6</v>
      </c>
      <c r="J2" s="39" t="s">
        <v>8</v>
      </c>
      <c r="K2" s="40" t="s">
        <v>4</v>
      </c>
      <c r="L2" s="40"/>
      <c r="M2" s="40"/>
      <c r="N2" s="40"/>
      <c r="O2" s="40"/>
      <c r="P2" s="40"/>
      <c r="Q2" s="39"/>
      <c r="R2" s="39"/>
    </row>
    <row r="3" spans="2:21" ht="16.5" x14ac:dyDescent="0.25">
      <c r="B3" s="43" t="s">
        <v>58</v>
      </c>
      <c r="C3" s="43"/>
      <c r="E3" s="39"/>
      <c r="F3" s="39"/>
      <c r="G3" s="39"/>
      <c r="H3" s="39"/>
      <c r="I3" s="39"/>
      <c r="J3" s="39"/>
      <c r="K3" s="39" t="s">
        <v>5</v>
      </c>
      <c r="L3" s="39"/>
      <c r="M3" s="39"/>
      <c r="N3" s="39"/>
      <c r="O3" s="39" t="s">
        <v>14</v>
      </c>
      <c r="P3" s="39"/>
      <c r="Q3" s="39"/>
      <c r="R3" s="39"/>
    </row>
    <row r="4" spans="2:21" ht="16.5" customHeight="1" x14ac:dyDescent="0.25">
      <c r="E4" s="39"/>
      <c r="F4" s="39"/>
      <c r="G4" s="39"/>
      <c r="H4" s="39"/>
      <c r="I4" s="39"/>
      <c r="J4" s="39"/>
      <c r="K4" s="41" t="s">
        <v>15</v>
      </c>
      <c r="L4" s="6" t="s">
        <v>18</v>
      </c>
      <c r="M4" s="6" t="s">
        <v>19</v>
      </c>
      <c r="N4" s="6" t="s">
        <v>48</v>
      </c>
      <c r="O4" s="6" t="s">
        <v>13</v>
      </c>
      <c r="P4" s="6" t="s">
        <v>49</v>
      </c>
      <c r="Q4" s="39"/>
      <c r="R4" s="39"/>
    </row>
    <row r="5" spans="2:21" x14ac:dyDescent="0.25">
      <c r="E5" s="37">
        <v>1</v>
      </c>
      <c r="F5" s="37">
        <v>2</v>
      </c>
      <c r="G5" s="37">
        <v>3</v>
      </c>
      <c r="H5" s="37">
        <v>4</v>
      </c>
      <c r="I5" s="37">
        <v>5</v>
      </c>
      <c r="J5" s="37">
        <v>6</v>
      </c>
      <c r="K5" s="42"/>
      <c r="L5" s="28"/>
      <c r="M5" s="28"/>
      <c r="N5" s="28"/>
      <c r="O5" s="38">
        <v>8</v>
      </c>
      <c r="P5" s="38"/>
      <c r="Q5" s="37">
        <v>9</v>
      </c>
      <c r="R5" s="37">
        <v>10</v>
      </c>
    </row>
    <row r="6" spans="2:21" ht="17.25" customHeight="1" x14ac:dyDescent="0.25">
      <c r="B6" s="7" t="s">
        <v>53</v>
      </c>
      <c r="E6" s="37"/>
      <c r="F6" s="37"/>
      <c r="G6" s="37"/>
      <c r="H6" s="37"/>
      <c r="I6" s="37"/>
      <c r="J6" s="37"/>
      <c r="K6" s="8" t="s">
        <v>9</v>
      </c>
      <c r="L6" s="8" t="s">
        <v>10</v>
      </c>
      <c r="M6" s="8" t="s">
        <v>11</v>
      </c>
      <c r="N6" s="8" t="s">
        <v>50</v>
      </c>
      <c r="O6" s="8" t="s">
        <v>12</v>
      </c>
      <c r="P6" s="8" t="s">
        <v>51</v>
      </c>
      <c r="Q6" s="37"/>
      <c r="R6" s="37"/>
    </row>
    <row r="7" spans="2:21" x14ac:dyDescent="0.25">
      <c r="B7" s="34">
        <v>10000</v>
      </c>
      <c r="E7" s="8" t="s">
        <v>26</v>
      </c>
      <c r="F7" s="9">
        <v>43831</v>
      </c>
      <c r="G7" s="9" t="s">
        <v>2</v>
      </c>
      <c r="H7" s="10">
        <f>-B7</f>
        <v>-10000</v>
      </c>
      <c r="I7" s="10">
        <f>-B7</f>
        <v>-10000</v>
      </c>
      <c r="J7" s="11" t="s">
        <v>2</v>
      </c>
      <c r="K7" s="12"/>
      <c r="L7" s="11"/>
      <c r="M7" s="11"/>
      <c r="N7" s="11"/>
      <c r="O7" s="11"/>
      <c r="P7" s="11"/>
      <c r="Q7" s="11" t="s">
        <v>2</v>
      </c>
      <c r="R7" s="13" t="s">
        <v>2</v>
      </c>
    </row>
    <row r="8" spans="2:21" x14ac:dyDescent="0.25">
      <c r="B8" s="14"/>
      <c r="E8" s="8" t="s">
        <v>27</v>
      </c>
      <c r="F8" s="9">
        <v>43862</v>
      </c>
      <c r="G8" s="15">
        <f>F8-F7</f>
        <v>31</v>
      </c>
      <c r="H8" s="10">
        <f>I8+K8+L8+M8+N8+O8+P8+J8</f>
        <v>1169.6621004566211</v>
      </c>
      <c r="I8" s="11">
        <f>$B$7/$B$10</f>
        <v>833.33333333333337</v>
      </c>
      <c r="J8" s="16">
        <f>-H7*C39/365*G8</f>
        <v>336.32876712328772</v>
      </c>
      <c r="K8" s="13">
        <f t="shared" ref="K8:K19" si="0">$C$41</f>
        <v>0</v>
      </c>
      <c r="L8" s="13"/>
      <c r="M8" s="13">
        <f>-H7*$C$40</f>
        <v>0</v>
      </c>
      <c r="N8" s="11"/>
      <c r="O8" s="11"/>
      <c r="P8" s="11"/>
      <c r="Q8" s="12" t="s">
        <v>2</v>
      </c>
      <c r="R8" s="12" t="s">
        <v>2</v>
      </c>
      <c r="T8" s="17">
        <f>I7+I8</f>
        <v>-9166.6666666666661</v>
      </c>
      <c r="U8" s="17">
        <f>(T8+I7)/2</f>
        <v>-9583.3333333333321</v>
      </c>
    </row>
    <row r="9" spans="2:21" x14ac:dyDescent="0.25">
      <c r="B9" s="7" t="s">
        <v>54</v>
      </c>
      <c r="E9" s="8" t="s">
        <v>28</v>
      </c>
      <c r="F9" s="9">
        <v>43891</v>
      </c>
      <c r="G9" s="15">
        <f t="shared" ref="G9:G19" si="1">F9-F8</f>
        <v>29</v>
      </c>
      <c r="H9" s="10">
        <f>I9+K9+L9+M9+N9+O9+P9+J9</f>
        <v>1121.744292237443</v>
      </c>
      <c r="I9" s="11">
        <f t="shared" ref="I9:I19" si="2">$B$7/$B$10</f>
        <v>833.33333333333337</v>
      </c>
      <c r="J9" s="16">
        <f t="shared" ref="J9:J19" si="3">-T8*$C$39/365*G9</f>
        <v>288.41095890410958</v>
      </c>
      <c r="K9" s="13">
        <f t="shared" si="0"/>
        <v>0</v>
      </c>
      <c r="L9" s="13"/>
      <c r="M9" s="13">
        <f t="shared" ref="M9:M19" si="4">-T8*$C$40</f>
        <v>0</v>
      </c>
      <c r="N9" s="11"/>
      <c r="O9" s="11"/>
      <c r="P9" s="11"/>
      <c r="Q9" s="12" t="s">
        <v>2</v>
      </c>
      <c r="R9" s="12" t="s">
        <v>2</v>
      </c>
      <c r="T9" s="17">
        <f>T8+I9</f>
        <v>-8333.3333333333321</v>
      </c>
      <c r="U9" s="17">
        <f>(T9+T8)/2</f>
        <v>-8750</v>
      </c>
    </row>
    <row r="10" spans="2:21" x14ac:dyDescent="0.25">
      <c r="B10" s="29">
        <v>12</v>
      </c>
      <c r="E10" s="8" t="s">
        <v>29</v>
      </c>
      <c r="F10" s="9">
        <v>43922</v>
      </c>
      <c r="G10" s="15">
        <f t="shared" si="1"/>
        <v>31</v>
      </c>
      <c r="H10" s="10">
        <f>I10+K10+L10+M10+N10+O10+P10+J10</f>
        <v>1113.6073059360731</v>
      </c>
      <c r="I10" s="11">
        <f t="shared" si="2"/>
        <v>833.33333333333337</v>
      </c>
      <c r="J10" s="16">
        <f t="shared" si="3"/>
        <v>280.27397260273972</v>
      </c>
      <c r="K10" s="13">
        <f t="shared" si="0"/>
        <v>0</v>
      </c>
      <c r="L10" s="13"/>
      <c r="M10" s="13">
        <f t="shared" si="4"/>
        <v>0</v>
      </c>
      <c r="N10" s="11"/>
      <c r="O10" s="11"/>
      <c r="P10" s="11"/>
      <c r="Q10" s="12"/>
      <c r="R10" s="12"/>
      <c r="T10" s="17">
        <f t="shared" ref="T10:T19" si="5">T9+I10</f>
        <v>-7499.9999999999991</v>
      </c>
      <c r="U10" s="17">
        <f t="shared" ref="U10:U19" si="6">(T10+T9)/2</f>
        <v>-7916.6666666666661</v>
      </c>
    </row>
    <row r="11" spans="2:21" x14ac:dyDescent="0.25">
      <c r="B11" s="14"/>
      <c r="E11" s="8" t="s">
        <v>30</v>
      </c>
      <c r="F11" s="9">
        <v>43952</v>
      </c>
      <c r="G11" s="15">
        <f t="shared" si="1"/>
        <v>30</v>
      </c>
      <c r="H11" s="10">
        <f t="shared" ref="H11:H19" si="7">I11+K11+L11+M11+N11+O11+P11+J11</f>
        <v>1077.4429223744291</v>
      </c>
      <c r="I11" s="11">
        <f t="shared" si="2"/>
        <v>833.33333333333337</v>
      </c>
      <c r="J11" s="16">
        <f t="shared" si="3"/>
        <v>244.10958904109589</v>
      </c>
      <c r="K11" s="13">
        <f t="shared" si="0"/>
        <v>0</v>
      </c>
      <c r="L11" s="13"/>
      <c r="M11" s="13">
        <f t="shared" si="4"/>
        <v>0</v>
      </c>
      <c r="N11" s="11"/>
      <c r="O11" s="11"/>
      <c r="P11" s="11"/>
      <c r="Q11" s="12"/>
      <c r="R11" s="12"/>
      <c r="T11" s="17">
        <f t="shared" si="5"/>
        <v>-6666.6666666666661</v>
      </c>
      <c r="U11" s="17">
        <f t="shared" si="6"/>
        <v>-7083.3333333333321</v>
      </c>
    </row>
    <row r="12" spans="2:21" x14ac:dyDescent="0.25">
      <c r="B12" s="4"/>
      <c r="E12" s="8" t="s">
        <v>31</v>
      </c>
      <c r="F12" s="9">
        <v>43983</v>
      </c>
      <c r="G12" s="15">
        <f t="shared" si="1"/>
        <v>31</v>
      </c>
      <c r="H12" s="10">
        <f t="shared" si="7"/>
        <v>1057.5525114155253</v>
      </c>
      <c r="I12" s="11">
        <f t="shared" si="2"/>
        <v>833.33333333333337</v>
      </c>
      <c r="J12" s="16">
        <f t="shared" si="3"/>
        <v>224.21917808219177</v>
      </c>
      <c r="K12" s="13">
        <f t="shared" si="0"/>
        <v>0</v>
      </c>
      <c r="L12" s="13"/>
      <c r="M12" s="13">
        <f t="shared" si="4"/>
        <v>0</v>
      </c>
      <c r="N12" s="11"/>
      <c r="O12" s="11"/>
      <c r="P12" s="11"/>
      <c r="Q12" s="12"/>
      <c r="R12" s="12"/>
      <c r="T12" s="17">
        <f t="shared" si="5"/>
        <v>-5833.333333333333</v>
      </c>
      <c r="U12" s="17">
        <f t="shared" si="6"/>
        <v>-6250</v>
      </c>
    </row>
    <row r="13" spans="2:21" x14ac:dyDescent="0.25">
      <c r="B13" s="18" t="s">
        <v>41</v>
      </c>
      <c r="C13" s="19"/>
      <c r="E13" s="8" t="s">
        <v>32</v>
      </c>
      <c r="F13" s="9">
        <v>44013</v>
      </c>
      <c r="G13" s="15">
        <f t="shared" si="1"/>
        <v>30</v>
      </c>
      <c r="H13" s="10">
        <f t="shared" si="7"/>
        <v>1023.1963470319636</v>
      </c>
      <c r="I13" s="11">
        <f t="shared" si="2"/>
        <v>833.33333333333337</v>
      </c>
      <c r="J13" s="16">
        <f t="shared" si="3"/>
        <v>189.86301369863014</v>
      </c>
      <c r="K13" s="13">
        <f t="shared" si="0"/>
        <v>0</v>
      </c>
      <c r="L13" s="13"/>
      <c r="M13" s="13">
        <f t="shared" si="4"/>
        <v>0</v>
      </c>
      <c r="N13" s="11"/>
      <c r="O13" s="11"/>
      <c r="P13" s="11"/>
      <c r="Q13" s="12"/>
      <c r="R13" s="12"/>
      <c r="T13" s="17">
        <f t="shared" si="5"/>
        <v>-5000</v>
      </c>
      <c r="U13" s="17">
        <f t="shared" si="6"/>
        <v>-5416.6666666666661</v>
      </c>
    </row>
    <row r="14" spans="2:21" x14ac:dyDescent="0.25">
      <c r="B14" s="20" t="s">
        <v>42</v>
      </c>
      <c r="C14" s="1">
        <f>Сума_кредита</f>
        <v>10000</v>
      </c>
      <c r="E14" s="8" t="s">
        <v>33</v>
      </c>
      <c r="F14" s="9">
        <v>44044</v>
      </c>
      <c r="G14" s="15">
        <f t="shared" si="1"/>
        <v>31</v>
      </c>
      <c r="H14" s="10">
        <f t="shared" si="7"/>
        <v>1001.4977168949772</v>
      </c>
      <c r="I14" s="11">
        <f t="shared" si="2"/>
        <v>833.33333333333337</v>
      </c>
      <c r="J14" s="16">
        <f t="shared" si="3"/>
        <v>168.16438356164386</v>
      </c>
      <c r="K14" s="13">
        <f t="shared" si="0"/>
        <v>0</v>
      </c>
      <c r="L14" s="13"/>
      <c r="M14" s="13">
        <f t="shared" si="4"/>
        <v>0</v>
      </c>
      <c r="N14" s="11"/>
      <c r="O14" s="11"/>
      <c r="P14" s="11"/>
      <c r="Q14" s="12"/>
      <c r="R14" s="12"/>
      <c r="T14" s="17">
        <f t="shared" si="5"/>
        <v>-4166.666666666667</v>
      </c>
      <c r="U14" s="17">
        <f t="shared" si="6"/>
        <v>-4583.3333333333339</v>
      </c>
    </row>
    <row r="15" spans="2:21" x14ac:dyDescent="0.25">
      <c r="B15" s="20" t="s">
        <v>43</v>
      </c>
      <c r="C15" s="1">
        <f>R20</f>
        <v>2146.3561643835637</v>
      </c>
      <c r="E15" s="8" t="s">
        <v>34</v>
      </c>
      <c r="F15" s="9">
        <v>44075</v>
      </c>
      <c r="G15" s="15">
        <f t="shared" si="1"/>
        <v>31</v>
      </c>
      <c r="H15" s="10">
        <f t="shared" si="7"/>
        <v>973.47031963470317</v>
      </c>
      <c r="I15" s="11">
        <f t="shared" si="2"/>
        <v>833.33333333333337</v>
      </c>
      <c r="J15" s="16">
        <f t="shared" si="3"/>
        <v>140.13698630136986</v>
      </c>
      <c r="K15" s="13">
        <f t="shared" si="0"/>
        <v>0</v>
      </c>
      <c r="L15" s="13"/>
      <c r="M15" s="13">
        <f t="shared" si="4"/>
        <v>0</v>
      </c>
      <c r="N15" s="11"/>
      <c r="O15" s="11"/>
      <c r="P15" s="11"/>
      <c r="Q15" s="12"/>
      <c r="R15" s="12"/>
      <c r="T15" s="17">
        <f t="shared" si="5"/>
        <v>-3333.3333333333335</v>
      </c>
      <c r="U15" s="17">
        <f t="shared" si="6"/>
        <v>-3750</v>
      </c>
    </row>
    <row r="16" spans="2:21" x14ac:dyDescent="0.25">
      <c r="B16" s="32" t="s">
        <v>44</v>
      </c>
      <c r="C16" s="33">
        <f>J20</f>
        <v>2146.3561643835619</v>
      </c>
      <c r="E16" s="8" t="s">
        <v>35</v>
      </c>
      <c r="F16" s="9">
        <v>44105</v>
      </c>
      <c r="G16" s="15">
        <f t="shared" si="1"/>
        <v>30</v>
      </c>
      <c r="H16" s="10">
        <f t="shared" si="7"/>
        <v>941.82648401826486</v>
      </c>
      <c r="I16" s="11">
        <f t="shared" si="2"/>
        <v>833.33333333333337</v>
      </c>
      <c r="J16" s="16">
        <f t="shared" si="3"/>
        <v>108.49315068493152</v>
      </c>
      <c r="K16" s="13">
        <f t="shared" si="0"/>
        <v>0</v>
      </c>
      <c r="L16" s="13"/>
      <c r="M16" s="13">
        <f t="shared" si="4"/>
        <v>0</v>
      </c>
      <c r="N16" s="11"/>
      <c r="O16" s="11"/>
      <c r="P16" s="11"/>
      <c r="Q16" s="12"/>
      <c r="R16" s="12"/>
      <c r="T16" s="17">
        <f t="shared" si="5"/>
        <v>-2500</v>
      </c>
      <c r="U16" s="17">
        <f t="shared" si="6"/>
        <v>-2916.666666666667</v>
      </c>
    </row>
    <row r="17" spans="2:21" x14ac:dyDescent="0.25">
      <c r="B17" s="32" t="s">
        <v>55</v>
      </c>
      <c r="C17" s="33">
        <f>K20</f>
        <v>0</v>
      </c>
      <c r="E17" s="8" t="s">
        <v>36</v>
      </c>
      <c r="F17" s="9">
        <v>44136</v>
      </c>
      <c r="G17" s="15">
        <f t="shared" si="1"/>
        <v>31</v>
      </c>
      <c r="H17" s="10">
        <f t="shared" si="7"/>
        <v>917.41552511415534</v>
      </c>
      <c r="I17" s="11">
        <f t="shared" si="2"/>
        <v>833.33333333333337</v>
      </c>
      <c r="J17" s="16">
        <f t="shared" si="3"/>
        <v>84.08219178082193</v>
      </c>
      <c r="K17" s="13">
        <f t="shared" si="0"/>
        <v>0</v>
      </c>
      <c r="L17" s="13"/>
      <c r="M17" s="13">
        <f t="shared" si="4"/>
        <v>0</v>
      </c>
      <c r="N17" s="11"/>
      <c r="O17" s="11"/>
      <c r="P17" s="11"/>
      <c r="Q17" s="12" t="s">
        <v>2</v>
      </c>
      <c r="R17" s="12" t="s">
        <v>2</v>
      </c>
      <c r="T17" s="17">
        <f t="shared" si="5"/>
        <v>-1666.6666666666665</v>
      </c>
      <c r="U17" s="17">
        <f t="shared" si="6"/>
        <v>-2083.333333333333</v>
      </c>
    </row>
    <row r="18" spans="2:21" x14ac:dyDescent="0.25">
      <c r="B18" s="32" t="s">
        <v>57</v>
      </c>
      <c r="C18" s="33">
        <v>0</v>
      </c>
      <c r="E18" s="8" t="s">
        <v>37</v>
      </c>
      <c r="F18" s="9">
        <v>44166</v>
      </c>
      <c r="G18" s="15">
        <f t="shared" si="1"/>
        <v>30</v>
      </c>
      <c r="H18" s="10">
        <f t="shared" si="7"/>
        <v>887.57990867579917</v>
      </c>
      <c r="I18" s="11">
        <f t="shared" si="2"/>
        <v>833.33333333333337</v>
      </c>
      <c r="J18" s="16">
        <f t="shared" si="3"/>
        <v>54.246575342465754</v>
      </c>
      <c r="K18" s="13">
        <f t="shared" si="0"/>
        <v>0</v>
      </c>
      <c r="L18" s="13"/>
      <c r="M18" s="13">
        <f t="shared" si="4"/>
        <v>0</v>
      </c>
      <c r="N18" s="11"/>
      <c r="O18" s="11"/>
      <c r="P18" s="11"/>
      <c r="Q18" s="12"/>
      <c r="R18" s="12"/>
      <c r="T18" s="17">
        <f t="shared" si="5"/>
        <v>-833.33333333333314</v>
      </c>
      <c r="U18" s="17">
        <f t="shared" si="6"/>
        <v>-1249.9999999999998</v>
      </c>
    </row>
    <row r="19" spans="2:21" x14ac:dyDescent="0.25">
      <c r="B19" s="32" t="s">
        <v>56</v>
      </c>
      <c r="C19" s="33">
        <f>M20</f>
        <v>0</v>
      </c>
      <c r="E19" s="8" t="s">
        <v>38</v>
      </c>
      <c r="F19" s="9">
        <v>44197</v>
      </c>
      <c r="G19" s="15">
        <f t="shared" si="1"/>
        <v>31</v>
      </c>
      <c r="H19" s="10">
        <f t="shared" si="7"/>
        <v>861.36073059360729</v>
      </c>
      <c r="I19" s="11">
        <f t="shared" si="2"/>
        <v>833.33333333333337</v>
      </c>
      <c r="J19" s="16">
        <f t="shared" si="3"/>
        <v>28.027397260273968</v>
      </c>
      <c r="K19" s="13">
        <f t="shared" si="0"/>
        <v>0</v>
      </c>
      <c r="L19" s="13"/>
      <c r="M19" s="13">
        <f t="shared" si="4"/>
        <v>0</v>
      </c>
      <c r="N19" s="12"/>
      <c r="O19" s="12"/>
      <c r="P19" s="12"/>
      <c r="Q19" s="12" t="s">
        <v>2</v>
      </c>
      <c r="R19" s="12" t="s">
        <v>2</v>
      </c>
      <c r="T19" s="17">
        <f t="shared" si="5"/>
        <v>0</v>
      </c>
      <c r="U19" s="17">
        <f t="shared" si="6"/>
        <v>-416.66666666666657</v>
      </c>
    </row>
    <row r="20" spans="2:21" x14ac:dyDescent="0.25">
      <c r="B20" s="20" t="s">
        <v>24</v>
      </c>
      <c r="C20" s="2">
        <f>H8</f>
        <v>1169.6621004566211</v>
      </c>
      <c r="E20" s="8" t="s">
        <v>3</v>
      </c>
      <c r="F20" s="12" t="s">
        <v>2</v>
      </c>
      <c r="G20" s="15"/>
      <c r="H20" s="21">
        <f>SUM(H8:H19)</f>
        <v>12146.356164383564</v>
      </c>
      <c r="I20" s="15">
        <f>SUM(I8:I19)</f>
        <v>10000</v>
      </c>
      <c r="J20" s="15">
        <f>SUM(J8:J19)</f>
        <v>2146.3561643835619</v>
      </c>
      <c r="K20" s="15">
        <f>SUM(K8:K19)</f>
        <v>0</v>
      </c>
      <c r="L20" s="15">
        <f>SUM(L8:L19)</f>
        <v>0</v>
      </c>
      <c r="M20" s="15">
        <f t="shared" ref="M20" si="8">SUM(M8:M19)</f>
        <v>0</v>
      </c>
      <c r="N20" s="15"/>
      <c r="O20" s="15"/>
      <c r="P20" s="15"/>
      <c r="Q20" s="22">
        <f>XIRR(H7:H19,F7:F19)</f>
        <v>0.47639119029045107</v>
      </c>
      <c r="R20" s="21">
        <f>H20+H7</f>
        <v>2146.3561643835637</v>
      </c>
      <c r="T20" s="23">
        <f>T19+I20</f>
        <v>10000</v>
      </c>
    </row>
    <row r="21" spans="2:21" x14ac:dyDescent="0.25">
      <c r="B21" s="20" t="s">
        <v>39</v>
      </c>
      <c r="C21" s="1">
        <f>H20</f>
        <v>12146.356164383564</v>
      </c>
    </row>
    <row r="22" spans="2:21" x14ac:dyDescent="0.25">
      <c r="B22" s="24" t="s">
        <v>20</v>
      </c>
      <c r="C22" s="25">
        <f>Q20</f>
        <v>0.47639119029045107</v>
      </c>
    </row>
    <row r="23" spans="2:21" x14ac:dyDescent="0.25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21" x14ac:dyDescent="0.25"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21" x14ac:dyDescent="0.25">
      <c r="B25" s="18" t="s">
        <v>52</v>
      </c>
      <c r="C25" s="19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2:21" x14ac:dyDescent="0.25">
      <c r="B26" s="30">
        <v>1</v>
      </c>
      <c r="C26" s="31">
        <f t="shared" ref="C26:C37" si="9">H8</f>
        <v>1169.6621004566211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2:21" x14ac:dyDescent="0.25">
      <c r="B27" s="30">
        <v>2</v>
      </c>
      <c r="C27" s="31">
        <f t="shared" si="9"/>
        <v>1121.744292237443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21" x14ac:dyDescent="0.25">
      <c r="B28" s="30">
        <v>3</v>
      </c>
      <c r="C28" s="31">
        <f t="shared" si="9"/>
        <v>1113.6073059360731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2:21" x14ac:dyDescent="0.25">
      <c r="B29" s="30">
        <v>4</v>
      </c>
      <c r="C29" s="31">
        <f t="shared" si="9"/>
        <v>1077.4429223744291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2:21" x14ac:dyDescent="0.25">
      <c r="B30" s="30">
        <v>5</v>
      </c>
      <c r="C30" s="31">
        <f t="shared" si="9"/>
        <v>1057.5525114155253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21" x14ac:dyDescent="0.25">
      <c r="B31" s="30">
        <v>6</v>
      </c>
      <c r="C31" s="31">
        <f t="shared" si="9"/>
        <v>1023.1963470319636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2:21" x14ac:dyDescent="0.25">
      <c r="B32" s="30">
        <v>7</v>
      </c>
      <c r="C32" s="31">
        <f t="shared" si="9"/>
        <v>1001.4977168949772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x14ac:dyDescent="0.25">
      <c r="B33" s="30">
        <v>8</v>
      </c>
      <c r="C33" s="31">
        <f t="shared" si="9"/>
        <v>973.47031963470317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18" x14ac:dyDescent="0.25">
      <c r="B34" s="30">
        <v>9</v>
      </c>
      <c r="C34" s="31">
        <f t="shared" si="9"/>
        <v>941.82648401826486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x14ac:dyDescent="0.25">
      <c r="B35" s="30">
        <v>10</v>
      </c>
      <c r="C35" s="31">
        <f t="shared" si="9"/>
        <v>917.41552511415534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2:18" x14ac:dyDescent="0.25">
      <c r="B36" s="30">
        <v>11</v>
      </c>
      <c r="C36" s="31">
        <f t="shared" si="9"/>
        <v>887.57990867579917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25">
      <c r="B37" s="30">
        <v>12</v>
      </c>
      <c r="C37" s="31">
        <f t="shared" si="9"/>
        <v>861.36073059360729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hidden="1" x14ac:dyDescent="0.25">
      <c r="B38" s="35" t="s">
        <v>21</v>
      </c>
      <c r="C38" s="3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2:18" hidden="1" x14ac:dyDescent="0.25">
      <c r="B39" s="26" t="s">
        <v>22</v>
      </c>
      <c r="C39" s="27">
        <v>0.39600000000000002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2:18" hidden="1" x14ac:dyDescent="0.25">
      <c r="B40" s="26" t="s">
        <v>23</v>
      </c>
      <c r="C40" s="27">
        <v>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2:18" hidden="1" x14ac:dyDescent="0.25">
      <c r="B41" s="26" t="s">
        <v>25</v>
      </c>
      <c r="C41" s="11">
        <v>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hidden="1" x14ac:dyDescent="0.25">
      <c r="B42" s="26" t="s">
        <v>45</v>
      </c>
      <c r="C42" s="11">
        <f>IF(B13=Z4,40,0)</f>
        <v>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2:18" x14ac:dyDescent="0.25">
      <c r="C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7" spans="2:18" x14ac:dyDescent="0.25">
      <c r="C47" s="3"/>
    </row>
    <row r="48" spans="2:18" x14ac:dyDescent="0.25">
      <c r="C48" s="3"/>
    </row>
    <row r="49" spans="3:3" x14ac:dyDescent="0.25">
      <c r="C49" s="3"/>
    </row>
    <row r="50" spans="3:3" x14ac:dyDescent="0.25">
      <c r="C50" s="3"/>
    </row>
    <row r="51" spans="3:3" x14ac:dyDescent="0.25">
      <c r="C51" s="3"/>
    </row>
  </sheetData>
  <sheetProtection formatCells="0" formatColumns="0" formatRows="0" insertColumns="0" insertRows="0" insertHyperlinks="0" deleteColumns="0" deleteRows="0" sort="0" autoFilter="0" pivotTables="0"/>
  <mergeCells count="25">
    <mergeCell ref="B2:C2"/>
    <mergeCell ref="B3:C3"/>
    <mergeCell ref="E1:E4"/>
    <mergeCell ref="F1:F4"/>
    <mergeCell ref="G1:G4"/>
    <mergeCell ref="H1:H4"/>
    <mergeCell ref="E5:E6"/>
    <mergeCell ref="F5:F6"/>
    <mergeCell ref="G5:G6"/>
    <mergeCell ref="H5:H6"/>
    <mergeCell ref="R5:R6"/>
    <mergeCell ref="I1:P1"/>
    <mergeCell ref="Q1:Q4"/>
    <mergeCell ref="R1:R4"/>
    <mergeCell ref="I2:I4"/>
    <mergeCell ref="J2:J4"/>
    <mergeCell ref="K2:P2"/>
    <mergeCell ref="K3:N3"/>
    <mergeCell ref="O3:P3"/>
    <mergeCell ref="K4:K5"/>
    <mergeCell ref="B38:C38"/>
    <mergeCell ref="I5:I6"/>
    <mergeCell ref="J5:J6"/>
    <mergeCell ref="O5:P5"/>
    <mergeCell ref="Q5:Q6"/>
  </mergeCells>
  <dataValidations disablePrompts="1" count="2">
    <dataValidation type="whole" allowBlank="1" showInputMessage="1" showErrorMessage="1" sqref="B10">
      <formula1>12</formula1>
      <formula2>12</formula2>
    </dataValidation>
    <dataValidation type="whole" allowBlank="1" showInputMessage="1" showErrorMessage="1" sqref="B7">
      <formula1>1000</formula1>
      <formula2>200000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Ладна картка</vt:lpstr>
      <vt:lpstr>Сума_кредита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2023-03-03T10:54:18Z</dcterms:created>
  <dcterms:modified xsi:type="dcterms:W3CDTF">2023-03-03T10:54:43Z</dcterms:modified>
</cp:coreProperties>
</file>