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/gzW4Y0+ddpyUw9lfcU1K4rllZc7ZH9MPxQxJhEdu30NrP0RCPQqoB8wPZ0iJEAVfgdQ3/KLBcJTa2ia0GTsXQ==" workbookSaltValue="jMe8cuiN4+dI4AyqGUjpGw==" workbookSpinCount="100000" lockStructure="1"/>
  <bookViews>
    <workbookView xWindow="240" yWindow="105" windowWidth="14805" windowHeight="8010"/>
  </bookViews>
  <sheets>
    <sheet name="Розстрочка Скибочка" sheetId="2" r:id="rId1"/>
    <sheet name="Скибочка Готівка" sheetId="3" r:id="rId2"/>
  </sheets>
  <calcPr calcId="162913"/>
</workbook>
</file>

<file path=xl/calcChain.xml><?xml version="1.0" encoding="utf-8"?>
<calcChain xmlns="http://schemas.openxmlformats.org/spreadsheetml/2006/main">
  <c r="C15" i="3" l="1"/>
  <c r="C15" i="2"/>
  <c r="L20" i="3" l="1"/>
  <c r="K19" i="3"/>
  <c r="I19" i="3"/>
  <c r="G19" i="3"/>
  <c r="K18" i="3"/>
  <c r="I18" i="3"/>
  <c r="G18" i="3"/>
  <c r="K17" i="3"/>
  <c r="I17" i="3"/>
  <c r="G17" i="3"/>
  <c r="K16" i="3"/>
  <c r="I16" i="3"/>
  <c r="G16" i="3"/>
  <c r="K15" i="3"/>
  <c r="I15" i="3"/>
  <c r="G15" i="3"/>
  <c r="K14" i="3"/>
  <c r="I14" i="3"/>
  <c r="G14" i="3"/>
  <c r="K13" i="3"/>
  <c r="I13" i="3"/>
  <c r="G13" i="3"/>
  <c r="K12" i="3"/>
  <c r="I12" i="3"/>
  <c r="G12" i="3"/>
  <c r="K11" i="3"/>
  <c r="I11" i="3"/>
  <c r="G11" i="3"/>
  <c r="K10" i="3"/>
  <c r="I10" i="3"/>
  <c r="G10" i="3"/>
  <c r="K9" i="3"/>
  <c r="I9" i="3"/>
  <c r="G9" i="3"/>
  <c r="K8" i="3"/>
  <c r="I8" i="3"/>
  <c r="G8" i="3"/>
  <c r="I7" i="3"/>
  <c r="H7" i="3"/>
  <c r="M17" i="3" s="1"/>
  <c r="J8" i="3" l="1"/>
  <c r="M18" i="3"/>
  <c r="M19" i="3"/>
  <c r="I20" i="3"/>
  <c r="M8" i="3"/>
  <c r="M9" i="3"/>
  <c r="M10" i="3"/>
  <c r="M11" i="3"/>
  <c r="M12" i="3"/>
  <c r="M13" i="3"/>
  <c r="M14" i="3"/>
  <c r="K20" i="3"/>
  <c r="C20" i="3" s="1"/>
  <c r="T8" i="3"/>
  <c r="M15" i="3"/>
  <c r="M16" i="3"/>
  <c r="H8" i="3" l="1"/>
  <c r="M20" i="3"/>
  <c r="C18" i="3" s="1"/>
  <c r="C16" i="3" s="1"/>
  <c r="C22" i="3" s="1"/>
  <c r="U8" i="3"/>
  <c r="J9" i="3"/>
  <c r="T9" i="3"/>
  <c r="C21" i="3" l="1"/>
  <c r="C26" i="3"/>
  <c r="J10" i="3"/>
  <c r="H10" i="3" s="1"/>
  <c r="C28" i="3" s="1"/>
  <c r="U9" i="3"/>
  <c r="T10" i="3"/>
  <c r="H9" i="3"/>
  <c r="C27" i="3" l="1"/>
  <c r="U10" i="3"/>
  <c r="J11" i="3"/>
  <c r="T11" i="3"/>
  <c r="J12" i="3" l="1"/>
  <c r="H12" i="3" s="1"/>
  <c r="C30" i="3" s="1"/>
  <c r="U11" i="3"/>
  <c r="T12" i="3"/>
  <c r="H11" i="3"/>
  <c r="C29" i="3" l="1"/>
  <c r="J13" i="3"/>
  <c r="U12" i="3"/>
  <c r="T13" i="3"/>
  <c r="H13" i="3" l="1"/>
  <c r="J14" i="3"/>
  <c r="H14" i="3" s="1"/>
  <c r="C32" i="3" s="1"/>
  <c r="U13" i="3"/>
  <c r="T14" i="3"/>
  <c r="J15" i="3" l="1"/>
  <c r="H15" i="3" s="1"/>
  <c r="C33" i="3" s="1"/>
  <c r="T15" i="3"/>
  <c r="U14" i="3"/>
  <c r="C31" i="3"/>
  <c r="T16" i="3" l="1"/>
  <c r="U15" i="3"/>
  <c r="J16" i="3"/>
  <c r="H16" i="3" s="1"/>
  <c r="C34" i="3" l="1"/>
  <c r="T17" i="3"/>
  <c r="U16" i="3"/>
  <c r="J17" i="3"/>
  <c r="H17" i="3" s="1"/>
  <c r="C35" i="3" s="1"/>
  <c r="J18" i="3" l="1"/>
  <c r="H18" i="3" s="1"/>
  <c r="C36" i="3" s="1"/>
  <c r="T18" i="3"/>
  <c r="U17" i="3"/>
  <c r="J19" i="3" l="1"/>
  <c r="U18" i="3"/>
  <c r="T19" i="3"/>
  <c r="U19" i="3" l="1"/>
  <c r="T20" i="3"/>
  <c r="H19" i="3"/>
  <c r="J20" i="3"/>
  <c r="C37" i="3" l="1"/>
  <c r="H20" i="3"/>
  <c r="Q20" i="3"/>
  <c r="C23" i="3" s="1"/>
  <c r="R20" i="3" l="1"/>
  <c r="L20" i="2" l="1"/>
  <c r="K20" i="2"/>
  <c r="C20" i="2"/>
  <c r="M13" i="2"/>
  <c r="I13" i="2"/>
  <c r="G13" i="2"/>
  <c r="J13" i="2" s="1"/>
  <c r="M12" i="2"/>
  <c r="I12" i="2"/>
  <c r="G12" i="2"/>
  <c r="J12" i="2" s="1"/>
  <c r="M11" i="2"/>
  <c r="J11" i="2"/>
  <c r="I11" i="2"/>
  <c r="G11" i="2"/>
  <c r="M10" i="2"/>
  <c r="I10" i="2"/>
  <c r="G10" i="2"/>
  <c r="M9" i="2"/>
  <c r="J9" i="2"/>
  <c r="I9" i="2"/>
  <c r="G9" i="2"/>
  <c r="M8" i="2"/>
  <c r="I8" i="2"/>
  <c r="G8" i="2"/>
  <c r="I7" i="2"/>
  <c r="H7" i="2"/>
  <c r="H10" i="2" l="1"/>
  <c r="C28" i="2" s="1"/>
  <c r="M20" i="2"/>
  <c r="H11" i="2"/>
  <c r="C29" i="2" s="1"/>
  <c r="J8" i="2"/>
  <c r="J20" i="2" s="1"/>
  <c r="I20" i="2"/>
  <c r="H13" i="2"/>
  <c r="C31" i="2" s="1"/>
  <c r="H9" i="2"/>
  <c r="C27" i="2" s="1"/>
  <c r="H12" i="2"/>
  <c r="C30" i="2" s="1"/>
  <c r="H8" i="2" l="1"/>
  <c r="H20" i="2" l="1"/>
  <c r="R20" i="2" s="1"/>
  <c r="C18" i="2" s="1"/>
  <c r="C16" i="2" s="1"/>
  <c r="C22" i="2" s="1"/>
  <c r="C21" i="2"/>
  <c r="C26" i="2"/>
  <c r="Q20" i="2"/>
  <c r="C23" i="2" s="1"/>
</calcChain>
</file>

<file path=xl/sharedStrings.xml><?xml version="1.0" encoding="utf-8"?>
<sst xmlns="http://schemas.openxmlformats.org/spreadsheetml/2006/main" count="117" uniqueCount="65">
  <si>
    <t>№ з/п</t>
  </si>
  <si>
    <t>Дата платежу</t>
  </si>
  <si>
    <t>Кількість днів у розрахун-ковому періоді</t>
  </si>
  <si>
    <t>Сума платежу за розра-хунко-вий період, грн.</t>
  </si>
  <si>
    <t>У тому числі:</t>
  </si>
  <si>
    <r>
      <t>Реальна річна процентна ставка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, % </t>
    </r>
  </si>
  <si>
    <r>
      <t>Загальна вартість кредиту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, грн.</t>
    </r>
  </si>
  <si>
    <t>погашення суми кредиту</t>
  </si>
  <si>
    <t>проценти за користуван-ня кредитом</t>
  </si>
  <si>
    <t>платежі за додаткові та супутні послуги</t>
  </si>
  <si>
    <t>банку, у тому числі</t>
  </si>
  <si>
    <t>кредитного посередника (за наявності), у тому числі</t>
  </si>
  <si>
    <t>7.1</t>
  </si>
  <si>
    <t>7.2</t>
  </si>
  <si>
    <t>7.3</t>
  </si>
  <si>
    <r>
      <t>7.4 і т.д.</t>
    </r>
    <r>
      <rPr>
        <vertAlign val="superscript"/>
        <sz val="11"/>
        <rFont val="Times New Roman"/>
        <family val="1"/>
        <charset val="204"/>
      </rPr>
      <t>1</t>
    </r>
  </si>
  <si>
    <t>8.1</t>
  </si>
  <si>
    <r>
      <t>8.2  і т.д.</t>
    </r>
    <r>
      <rPr>
        <vertAlign val="superscript"/>
        <sz val="11"/>
        <rFont val="Times New Roman"/>
        <family val="1"/>
        <charset val="204"/>
      </rPr>
      <t>1</t>
    </r>
  </si>
  <si>
    <t>0</t>
  </si>
  <si>
    <t>х</t>
  </si>
  <si>
    <t>1</t>
  </si>
  <si>
    <t>2</t>
  </si>
  <si>
    <t>3</t>
  </si>
  <si>
    <t>4</t>
  </si>
  <si>
    <t>5</t>
  </si>
  <si>
    <t>6</t>
  </si>
  <si>
    <t>Результат розрахунку</t>
  </si>
  <si>
    <t>Сума кредиту, грн</t>
  </si>
  <si>
    <t>Загальні витрати за споживчим кредитом, грн</t>
  </si>
  <si>
    <t>Сума процентів, грн</t>
  </si>
  <si>
    <t>Комісії за обслуговування, грн</t>
  </si>
  <si>
    <t>Комісія за погашення кредиту через операційну касу Банку, грн</t>
  </si>
  <si>
    <t>Комісії за використання кредитних коштів, грн</t>
  </si>
  <si>
    <t>Платіж в місяць, грн</t>
  </si>
  <si>
    <t>Загальна вартість кредиту, грн</t>
  </si>
  <si>
    <t>Реальна процентна ставка</t>
  </si>
  <si>
    <t>Орієнтовний графік погашення (платежі)</t>
  </si>
  <si>
    <t>Параметри продукту</t>
  </si>
  <si>
    <t>Відсоткова ставка, %</t>
  </si>
  <si>
    <t>Комісія за користування кредитним лімітом, %</t>
  </si>
  <si>
    <t>Комісія за користування кредитним лімітом, грн</t>
  </si>
  <si>
    <r>
      <t xml:space="preserve">Сума кредиту </t>
    </r>
    <r>
      <rPr>
        <b/>
        <i/>
        <sz val="11"/>
        <rFont val="Times New Roman"/>
        <family val="1"/>
        <charset val="204"/>
      </rPr>
      <t>(введіть суму кредиту)</t>
    </r>
  </si>
  <si>
    <t>за ведення рахунку</t>
  </si>
  <si>
    <t>розрахунково-касове обслуговування</t>
  </si>
  <si>
    <t>комісія завикористання кредитних коштів</t>
  </si>
  <si>
    <t>комісійний збір</t>
  </si>
  <si>
    <t>Усього</t>
  </si>
  <si>
    <r>
      <t>інші послуги банку</t>
    </r>
    <r>
      <rPr>
        <vertAlign val="superscript"/>
        <sz val="11"/>
        <rFont val="Times New Roman"/>
        <family val="1"/>
        <charset val="204"/>
      </rPr>
      <t>1</t>
    </r>
  </si>
  <si>
    <r>
      <t>інша плата за послуги кредитного посередника</t>
    </r>
    <r>
      <rPr>
        <vertAlign val="superscript"/>
        <sz val="11"/>
        <rFont val="Times New Roman"/>
        <family val="1"/>
        <charset val="204"/>
      </rPr>
      <t>1</t>
    </r>
  </si>
  <si>
    <t>7</t>
  </si>
  <si>
    <t>8</t>
  </si>
  <si>
    <t>9</t>
  </si>
  <si>
    <t>10</t>
  </si>
  <si>
    <t>11</t>
  </si>
  <si>
    <t>12</t>
  </si>
  <si>
    <r>
      <t xml:space="preserve">Сума кредиту </t>
    </r>
    <r>
      <rPr>
        <b/>
        <i/>
        <sz val="14"/>
        <rFont val="Times New Roman"/>
        <family val="1"/>
        <charset val="204"/>
      </rPr>
      <t>(введіть суму кредиту)</t>
    </r>
  </si>
  <si>
    <t xml:space="preserve">Срок кредиту, міс </t>
  </si>
  <si>
    <r>
      <t>Реальна річна процентна ставка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, % </t>
    </r>
  </si>
  <si>
    <r>
      <t>Загальна вартість кредиту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, грн.</t>
    </r>
  </si>
  <si>
    <r>
      <t>інші послуги банку</t>
    </r>
    <r>
      <rPr>
        <vertAlign val="superscript"/>
        <sz val="10"/>
        <rFont val="Times New Roman"/>
        <family val="1"/>
        <charset val="204"/>
      </rPr>
      <t>1</t>
    </r>
  </si>
  <si>
    <r>
      <t>інша плата за послуги кредитного посередника</t>
    </r>
    <r>
      <rPr>
        <vertAlign val="superscript"/>
        <sz val="10"/>
        <rFont val="Times New Roman"/>
        <family val="1"/>
        <charset val="204"/>
      </rPr>
      <t>1</t>
    </r>
  </si>
  <si>
    <r>
      <t>7.4 і т.д.</t>
    </r>
    <r>
      <rPr>
        <vertAlign val="superscript"/>
        <sz val="10"/>
        <rFont val="Times New Roman"/>
        <family val="1"/>
        <charset val="204"/>
      </rPr>
      <t>1</t>
    </r>
  </si>
  <si>
    <r>
      <t>8.2  і т.д.</t>
    </r>
    <r>
      <rPr>
        <vertAlign val="superscript"/>
        <sz val="10"/>
        <rFont val="Times New Roman"/>
        <family val="1"/>
        <charset val="204"/>
      </rPr>
      <t>1</t>
    </r>
  </si>
  <si>
    <t>Калькулятор з надання споживчого кредиту за кредитним сервісом "Витрата в розстрочку" (для операцій зняття готівки та переказів)</t>
  </si>
  <si>
    <t>Калькулятор з надання споживчого кредиту за кредитним сервісом "Витрата в розстрочку" (для операцій покупка)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</si>
</sst>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5" fillId="0" borderId="2" xfId="0" applyFont="1" applyBorder="1" applyProtection="1"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3" fontId="5" fillId="2" borderId="1" xfId="0" applyNumberFormat="1" applyFont="1" applyFill="1" applyBorder="1" applyProtection="1">
      <protection locked="0"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4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4" fontId="3" fillId="0" borderId="1" xfId="0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0" fontId="5" fillId="3" borderId="1" xfId="0" applyFont="1" applyFill="1" applyBorder="1" applyProtection="1">
      <protection locked="0" hidden="1"/>
    </xf>
    <xf numFmtId="4" fontId="7" fillId="0" borderId="1" xfId="0" applyNumberFormat="1" applyFont="1" applyBorder="1" applyAlignment="1" applyProtection="1">
      <alignment horizontal="center"/>
      <protection hidden="1"/>
    </xf>
    <xf numFmtId="10" fontId="7" fillId="0" borderId="1" xfId="0" applyNumberFormat="1" applyFont="1" applyBorder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4" fontId="8" fillId="0" borderId="6" xfId="0" applyNumberFormat="1" applyFont="1" applyBorder="1" applyAlignment="1" applyProtection="1">
      <alignment horizontal="center" vertical="center"/>
      <protection hidden="1"/>
    </xf>
    <xf numFmtId="0" fontId="8" fillId="0" borderId="7" xfId="0" applyFont="1" applyBorder="1" applyProtection="1">
      <protection hidden="1"/>
    </xf>
    <xf numFmtId="10" fontId="8" fillId="0" borderId="8" xfId="1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 indent="2"/>
      <protection hidden="1"/>
    </xf>
    <xf numFmtId="4" fontId="8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 indent="2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Protection="1"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0" fillId="0" borderId="0" xfId="0" applyFont="1"/>
    <xf numFmtId="0" fontId="3" fillId="0" borderId="1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left" indent="2"/>
      <protection hidden="1"/>
    </xf>
    <xf numFmtId="0" fontId="6" fillId="4" borderId="3" xfId="0" applyFont="1" applyFill="1" applyBorder="1" applyAlignment="1" applyProtection="1">
      <alignment horizontal="center"/>
      <protection hidden="1"/>
    </xf>
    <xf numFmtId="0" fontId="6" fillId="4" borderId="4" xfId="0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10" fontId="12" fillId="0" borderId="0" xfId="1" applyNumberFormat="1" applyFont="1" applyProtection="1">
      <protection hidden="1"/>
    </xf>
    <xf numFmtId="0" fontId="14" fillId="0" borderId="0" xfId="0" applyFont="1"/>
    <xf numFmtId="0" fontId="12" fillId="0" borderId="0" xfId="0" applyFont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49" fontId="12" fillId="0" borderId="1" xfId="0" applyNumberFormat="1" applyFont="1" applyBorder="1" applyAlignment="1" applyProtection="1">
      <alignment horizontal="center"/>
      <protection hidden="1"/>
    </xf>
    <xf numFmtId="164" fontId="12" fillId="0" borderId="1" xfId="0" applyNumberFormat="1" applyFont="1" applyBorder="1" applyAlignment="1" applyProtection="1">
      <alignment horizontal="center"/>
      <protection hidden="1"/>
    </xf>
    <xf numFmtId="4" fontId="12" fillId="0" borderId="1" xfId="0" applyNumberFormat="1" applyFont="1" applyFill="1" applyBorder="1" applyAlignment="1" applyProtection="1">
      <alignment horizontal="center"/>
      <protection hidden="1"/>
    </xf>
    <xf numFmtId="2" fontId="12" fillId="0" borderId="1" xfId="0" applyNumberFormat="1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4" fontId="12" fillId="0" borderId="1" xfId="0" applyNumberFormat="1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3" fontId="12" fillId="0" borderId="1" xfId="0" applyNumberFormat="1" applyFont="1" applyBorder="1" applyAlignment="1" applyProtection="1">
      <alignment horizontal="center"/>
      <protection hidden="1"/>
    </xf>
    <xf numFmtId="2" fontId="12" fillId="0" borderId="1" xfId="0" applyNumberFormat="1" applyFont="1" applyBorder="1" applyAlignment="1" applyProtection="1">
      <alignment horizontal="center" vertical="center" wrapText="1"/>
      <protection hidden="1"/>
    </xf>
    <xf numFmtId="2" fontId="12" fillId="0" borderId="1" xfId="0" applyNumberFormat="1" applyFont="1" applyBorder="1" applyProtection="1">
      <protection hidden="1"/>
    </xf>
    <xf numFmtId="4" fontId="16" fillId="0" borderId="1" xfId="0" applyNumberFormat="1" applyFont="1" applyBorder="1" applyAlignment="1" applyProtection="1">
      <alignment horizontal="center"/>
      <protection hidden="1"/>
    </xf>
    <xf numFmtId="10" fontId="16" fillId="0" borderId="1" xfId="0" applyNumberFormat="1" applyFont="1" applyBorder="1" applyAlignment="1" applyProtection="1">
      <alignment horizontal="center"/>
      <protection hidden="1"/>
    </xf>
    <xf numFmtId="2" fontId="12" fillId="0" borderId="0" xfId="0" applyNumberFormat="1" applyFont="1" applyProtection="1">
      <protection hidden="1"/>
    </xf>
    <xf numFmtId="0" fontId="13" fillId="4" borderId="3" xfId="0" applyFont="1" applyFill="1" applyBorder="1" applyAlignment="1" applyProtection="1">
      <alignment vertical="center"/>
      <protection hidden="1"/>
    </xf>
    <xf numFmtId="0" fontId="13" fillId="4" borderId="4" xfId="0" applyFont="1" applyFill="1" applyBorder="1" applyAlignment="1" applyProtection="1">
      <alignment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10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9" fillId="4" borderId="3" xfId="0" applyFont="1" applyFill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0" fontId="3" fillId="0" borderId="10" xfId="0" applyFont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3" fillId="0" borderId="9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vertical="top" wrapText="1"/>
      <protection hidden="1"/>
    </xf>
    <xf numFmtId="0" fontId="3" fillId="0" borderId="9" xfId="0" applyFont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top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65"/>
  <sheetViews>
    <sheetView tabSelected="1" zoomScale="80" zoomScaleNormal="80" workbookViewId="0">
      <selection activeCell="W20" sqref="W20"/>
    </sheetView>
  </sheetViews>
  <sheetFormatPr defaultRowHeight="15" x14ac:dyDescent="0.25"/>
  <cols>
    <col min="1" max="1" width="9.140625" style="35"/>
    <col min="2" max="2" width="62.140625" style="35" bestFit="1" customWidth="1"/>
    <col min="3" max="3" width="11.7109375" style="35" customWidth="1"/>
    <col min="4" max="4" width="9.140625" style="35"/>
    <col min="5" max="5" width="7.42578125" style="35" hidden="1" customWidth="1"/>
    <col min="6" max="6" width="13.5703125" style="35" hidden="1" customWidth="1"/>
    <col min="7" max="7" width="38.140625" style="35" hidden="1" customWidth="1"/>
    <col min="8" max="8" width="15.5703125" style="35" hidden="1" customWidth="1"/>
    <col min="9" max="10" width="14.140625" style="35" hidden="1" customWidth="1"/>
    <col min="11" max="11" width="8.140625" style="35" hidden="1" customWidth="1"/>
    <col min="12" max="12" width="9" style="35" hidden="1" customWidth="1"/>
    <col min="13" max="14" width="9.140625" style="35" hidden="1" customWidth="1"/>
    <col min="15" max="15" width="8.28515625" style="35" hidden="1" customWidth="1"/>
    <col min="16" max="16" width="9.7109375" style="35" hidden="1" customWidth="1"/>
    <col min="17" max="18" width="9" style="35" hidden="1" customWidth="1"/>
    <col min="19" max="19" width="9.140625" style="35" hidden="1" customWidth="1"/>
    <col min="20" max="20" width="9.140625" style="35" customWidth="1"/>
    <col min="21" max="16384" width="9.140625" style="35"/>
  </cols>
  <sheetData>
    <row r="1" spans="1:18" x14ac:dyDescent="0.25">
      <c r="A1" s="3"/>
      <c r="B1" s="3"/>
      <c r="C1" s="34"/>
      <c r="D1" s="3"/>
      <c r="E1" s="67" t="s">
        <v>0</v>
      </c>
      <c r="F1" s="67" t="s">
        <v>1</v>
      </c>
      <c r="G1" s="67" t="s">
        <v>2</v>
      </c>
      <c r="H1" s="67" t="s">
        <v>3</v>
      </c>
      <c r="I1" s="73" t="s">
        <v>4</v>
      </c>
      <c r="J1" s="74"/>
      <c r="K1" s="74"/>
      <c r="L1" s="74"/>
      <c r="M1" s="74"/>
      <c r="N1" s="74"/>
      <c r="O1" s="74"/>
      <c r="P1" s="75"/>
      <c r="Q1" s="67" t="s">
        <v>5</v>
      </c>
      <c r="R1" s="67" t="s">
        <v>6</v>
      </c>
    </row>
    <row r="2" spans="1:18" ht="18.75" customHeight="1" x14ac:dyDescent="0.25">
      <c r="A2" s="3"/>
      <c r="B2" s="80" t="s">
        <v>64</v>
      </c>
      <c r="C2" s="80"/>
      <c r="D2" s="3"/>
      <c r="E2" s="68"/>
      <c r="F2" s="68"/>
      <c r="G2" s="68"/>
      <c r="H2" s="68"/>
      <c r="I2" s="67" t="s">
        <v>7</v>
      </c>
      <c r="J2" s="67" t="s">
        <v>8</v>
      </c>
      <c r="K2" s="70" t="s">
        <v>9</v>
      </c>
      <c r="L2" s="71"/>
      <c r="M2" s="71"/>
      <c r="N2" s="71"/>
      <c r="O2" s="71"/>
      <c r="P2" s="72"/>
      <c r="Q2" s="68"/>
      <c r="R2" s="68"/>
    </row>
    <row r="3" spans="1:18" ht="18.75" customHeight="1" x14ac:dyDescent="0.25">
      <c r="A3" s="3"/>
      <c r="B3" s="80"/>
      <c r="C3" s="80"/>
      <c r="D3" s="3"/>
      <c r="E3" s="68"/>
      <c r="F3" s="68"/>
      <c r="G3" s="68"/>
      <c r="H3" s="68"/>
      <c r="I3" s="68"/>
      <c r="J3" s="68"/>
      <c r="K3" s="73" t="s">
        <v>10</v>
      </c>
      <c r="L3" s="74"/>
      <c r="M3" s="74"/>
      <c r="N3" s="75"/>
      <c r="O3" s="73" t="s">
        <v>11</v>
      </c>
      <c r="P3" s="75"/>
      <c r="Q3" s="68"/>
      <c r="R3" s="68"/>
    </row>
    <row r="4" spans="1:18" ht="13.5" customHeight="1" x14ac:dyDescent="0.25">
      <c r="A4" s="3"/>
      <c r="B4" s="80"/>
      <c r="C4" s="80"/>
      <c r="D4" s="3"/>
      <c r="E4" s="69"/>
      <c r="F4" s="69"/>
      <c r="G4" s="69"/>
      <c r="H4" s="69"/>
      <c r="I4" s="69"/>
      <c r="J4" s="69"/>
      <c r="K4" s="36" t="s">
        <v>42</v>
      </c>
      <c r="L4" s="36" t="s">
        <v>43</v>
      </c>
      <c r="M4" s="36" t="s">
        <v>44</v>
      </c>
      <c r="N4" s="36" t="s">
        <v>47</v>
      </c>
      <c r="O4" s="36" t="s">
        <v>45</v>
      </c>
      <c r="P4" s="36" t="s">
        <v>48</v>
      </c>
      <c r="Q4" s="69"/>
      <c r="R4" s="69"/>
    </row>
    <row r="5" spans="1:18" ht="18.75" x14ac:dyDescent="0.3">
      <c r="A5" s="4"/>
      <c r="B5" s="1"/>
      <c r="C5" s="2"/>
      <c r="D5" s="4"/>
      <c r="E5" s="64">
        <v>1</v>
      </c>
      <c r="F5" s="64">
        <v>2</v>
      </c>
      <c r="G5" s="64">
        <v>3</v>
      </c>
      <c r="H5" s="64">
        <v>4</v>
      </c>
      <c r="I5" s="64">
        <v>5</v>
      </c>
      <c r="J5" s="64">
        <v>6</v>
      </c>
      <c r="K5" s="63">
        <v>7</v>
      </c>
      <c r="L5" s="63"/>
      <c r="M5" s="63"/>
      <c r="N5" s="63"/>
      <c r="O5" s="63">
        <v>8</v>
      </c>
      <c r="P5" s="63"/>
      <c r="Q5" s="64">
        <v>9</v>
      </c>
      <c r="R5" s="64">
        <v>10</v>
      </c>
    </row>
    <row r="6" spans="1:18" ht="19.5" x14ac:dyDescent="0.35">
      <c r="A6" s="4"/>
      <c r="B6" s="5" t="s">
        <v>55</v>
      </c>
      <c r="C6" s="2"/>
      <c r="D6" s="4"/>
      <c r="E6" s="64"/>
      <c r="F6" s="64"/>
      <c r="G6" s="64"/>
      <c r="H6" s="64"/>
      <c r="I6" s="64"/>
      <c r="J6" s="64"/>
      <c r="K6" s="6" t="s">
        <v>12</v>
      </c>
      <c r="L6" s="6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4"/>
      <c r="R6" s="64"/>
    </row>
    <row r="7" spans="1:18" ht="18.75" x14ac:dyDescent="0.3">
      <c r="A7" s="4"/>
      <c r="B7" s="7">
        <v>10000</v>
      </c>
      <c r="C7" s="2"/>
      <c r="D7" s="4"/>
      <c r="E7" s="6">
        <v>1</v>
      </c>
      <c r="F7" s="8">
        <v>43831</v>
      </c>
      <c r="G7" s="8" t="s">
        <v>19</v>
      </c>
      <c r="H7" s="9">
        <f>-B7</f>
        <v>-10000</v>
      </c>
      <c r="I7" s="9">
        <f>-B7</f>
        <v>-10000</v>
      </c>
      <c r="J7" s="10" t="s">
        <v>19</v>
      </c>
      <c r="K7" s="11"/>
      <c r="L7" s="10"/>
      <c r="M7" s="10"/>
      <c r="N7" s="10"/>
      <c r="O7" s="10"/>
      <c r="P7" s="10"/>
      <c r="Q7" s="10" t="s">
        <v>19</v>
      </c>
      <c r="R7" s="12" t="s">
        <v>19</v>
      </c>
    </row>
    <row r="8" spans="1:18" ht="18.75" x14ac:dyDescent="0.3">
      <c r="A8" s="4"/>
      <c r="B8" s="13"/>
      <c r="C8" s="2"/>
      <c r="D8" s="4"/>
      <c r="E8" s="6">
        <v>2</v>
      </c>
      <c r="F8" s="8">
        <v>43862</v>
      </c>
      <c r="G8" s="14">
        <f>F8-F7</f>
        <v>31</v>
      </c>
      <c r="H8" s="9">
        <f>I8+K8+L8+M8+N8+O8+P8+J8</f>
        <v>1866.6675159817353</v>
      </c>
      <c r="I8" s="10">
        <f>$B$7/$B$10</f>
        <v>1666.6666666666667</v>
      </c>
      <c r="J8" s="22">
        <f>-H7*C35/365*G8</f>
        <v>8.4931506849315072E-4</v>
      </c>
      <c r="K8" s="12"/>
      <c r="L8" s="12"/>
      <c r="M8" s="12">
        <f t="shared" ref="M8:M13" si="0">$B$7*$C$36</f>
        <v>200</v>
      </c>
      <c r="N8" s="10"/>
      <c r="O8" s="10"/>
      <c r="P8" s="10"/>
      <c r="Q8" s="11" t="s">
        <v>19</v>
      </c>
      <c r="R8" s="11" t="s">
        <v>19</v>
      </c>
    </row>
    <row r="9" spans="1:18" ht="18.75" x14ac:dyDescent="0.3">
      <c r="A9" s="4"/>
      <c r="B9" s="5" t="s">
        <v>56</v>
      </c>
      <c r="C9" s="2"/>
      <c r="D9" s="4"/>
      <c r="E9" s="6">
        <v>3</v>
      </c>
      <c r="F9" s="8">
        <v>43891</v>
      </c>
      <c r="G9" s="14">
        <f t="shared" ref="G9:G13" si="1">F9-F8</f>
        <v>29</v>
      </c>
      <c r="H9" s="9">
        <f>I9+K9+L9+M9+N9+O9+P9+J9</f>
        <v>1866.6666666666667</v>
      </c>
      <c r="I9" s="10">
        <f t="shared" ref="I9:I13" si="2">$B$7/$B$10</f>
        <v>1666.6666666666667</v>
      </c>
      <c r="J9" s="22">
        <f>-T8*$C$35/365*G9</f>
        <v>0</v>
      </c>
      <c r="K9" s="12"/>
      <c r="L9" s="12"/>
      <c r="M9" s="12">
        <f t="shared" si="0"/>
        <v>200</v>
      </c>
      <c r="N9" s="10"/>
      <c r="O9" s="10"/>
      <c r="P9" s="10"/>
      <c r="Q9" s="11" t="s">
        <v>19</v>
      </c>
      <c r="R9" s="11" t="s">
        <v>19</v>
      </c>
    </row>
    <row r="10" spans="1:18" ht="18.75" x14ac:dyDescent="0.3">
      <c r="A10" s="4"/>
      <c r="B10" s="33">
        <v>6</v>
      </c>
      <c r="C10" s="2"/>
      <c r="D10" s="4"/>
      <c r="E10" s="6">
        <v>4</v>
      </c>
      <c r="F10" s="8">
        <v>43922</v>
      </c>
      <c r="G10" s="14">
        <f t="shared" si="1"/>
        <v>31</v>
      </c>
      <c r="H10" s="9">
        <f>I10+K10+L10+M10+N10+O10+P10+J10</f>
        <v>1866.6666666666667</v>
      </c>
      <c r="I10" s="10">
        <f t="shared" si="2"/>
        <v>1666.6666666666667</v>
      </c>
      <c r="J10" s="22">
        <v>0</v>
      </c>
      <c r="K10" s="12"/>
      <c r="L10" s="12"/>
      <c r="M10" s="12">
        <f t="shared" si="0"/>
        <v>200</v>
      </c>
      <c r="N10" s="10"/>
      <c r="O10" s="10"/>
      <c r="P10" s="10"/>
      <c r="Q10" s="11"/>
      <c r="R10" s="11"/>
    </row>
    <row r="11" spans="1:18" x14ac:dyDescent="0.25">
      <c r="A11" s="4"/>
      <c r="B11" s="28"/>
      <c r="C11" s="27"/>
      <c r="D11" s="4"/>
      <c r="E11" s="6">
        <v>5</v>
      </c>
      <c r="F11" s="8">
        <v>43952</v>
      </c>
      <c r="G11" s="14">
        <f t="shared" si="1"/>
        <v>30</v>
      </c>
      <c r="H11" s="9">
        <f t="shared" ref="H11:H13" si="3">I11+K11+L11+M11+N11+O11+P11+J11</f>
        <v>1866.6666666666667</v>
      </c>
      <c r="I11" s="10">
        <f t="shared" si="2"/>
        <v>1666.6666666666667</v>
      </c>
      <c r="J11" s="22">
        <f>-T10*$C$35/365*G11</f>
        <v>0</v>
      </c>
      <c r="K11" s="12"/>
      <c r="L11" s="12"/>
      <c r="M11" s="12">
        <f t="shared" si="0"/>
        <v>200</v>
      </c>
      <c r="N11" s="10"/>
      <c r="O11" s="10"/>
      <c r="P11" s="10"/>
      <c r="Q11" s="11"/>
      <c r="R11" s="11"/>
    </row>
    <row r="12" spans="1:18" x14ac:dyDescent="0.25">
      <c r="A12" s="4"/>
      <c r="B12" s="28"/>
      <c r="C12" s="27"/>
      <c r="D12" s="4"/>
      <c r="E12" s="6">
        <v>6</v>
      </c>
      <c r="F12" s="8">
        <v>43983</v>
      </c>
      <c r="G12" s="14">
        <f t="shared" si="1"/>
        <v>31</v>
      </c>
      <c r="H12" s="9">
        <f t="shared" si="3"/>
        <v>1866.6666666666667</v>
      </c>
      <c r="I12" s="10">
        <f t="shared" si="2"/>
        <v>1666.6666666666667</v>
      </c>
      <c r="J12" s="22">
        <f>-T11*$C$35/365*G12</f>
        <v>0</v>
      </c>
      <c r="K12" s="12"/>
      <c r="L12" s="12"/>
      <c r="M12" s="12">
        <f t="shared" si="0"/>
        <v>200</v>
      </c>
      <c r="N12" s="10"/>
      <c r="O12" s="10"/>
      <c r="P12" s="10"/>
      <c r="Q12" s="11"/>
      <c r="R12" s="11"/>
    </row>
    <row r="13" spans="1:18" x14ac:dyDescent="0.25">
      <c r="A13" s="4"/>
      <c r="B13" s="27"/>
      <c r="C13" s="27"/>
      <c r="D13" s="4"/>
      <c r="E13" s="6">
        <v>7</v>
      </c>
      <c r="F13" s="8">
        <v>44013</v>
      </c>
      <c r="G13" s="14">
        <f t="shared" si="1"/>
        <v>30</v>
      </c>
      <c r="H13" s="9">
        <f t="shared" si="3"/>
        <v>1866.6666666666667</v>
      </c>
      <c r="I13" s="10">
        <f t="shared" si="2"/>
        <v>1666.6666666666667</v>
      </c>
      <c r="J13" s="22">
        <f>-T12*$C$35/365*G13</f>
        <v>0</v>
      </c>
      <c r="K13" s="12"/>
      <c r="L13" s="12"/>
      <c r="M13" s="12">
        <f t="shared" si="0"/>
        <v>200</v>
      </c>
      <c r="N13" s="10"/>
      <c r="O13" s="10"/>
      <c r="P13" s="10"/>
      <c r="Q13" s="11"/>
      <c r="R13" s="11"/>
    </row>
    <row r="14" spans="1:18" ht="15.75" x14ac:dyDescent="0.25">
      <c r="A14" s="4"/>
      <c r="B14" s="38" t="s">
        <v>26</v>
      </c>
      <c r="C14" s="39"/>
      <c r="D14" s="4"/>
      <c r="E14" s="6">
        <v>8</v>
      </c>
      <c r="F14" s="8"/>
      <c r="G14" s="14"/>
      <c r="H14" s="9"/>
      <c r="I14" s="10"/>
      <c r="J14" s="22"/>
      <c r="K14" s="12"/>
      <c r="L14" s="12"/>
      <c r="M14" s="12"/>
      <c r="N14" s="10"/>
      <c r="O14" s="10"/>
      <c r="P14" s="10"/>
      <c r="Q14" s="11"/>
      <c r="R14" s="11"/>
    </row>
    <row r="15" spans="1:18" ht="15.75" x14ac:dyDescent="0.25">
      <c r="A15" s="4"/>
      <c r="B15" s="18" t="s">
        <v>27</v>
      </c>
      <c r="C15" s="19">
        <f>B7</f>
        <v>10000</v>
      </c>
      <c r="D15" s="4"/>
      <c r="E15" s="6">
        <v>9</v>
      </c>
      <c r="F15" s="8"/>
      <c r="G15" s="14"/>
      <c r="H15" s="9"/>
      <c r="I15" s="10"/>
      <c r="J15" s="22"/>
      <c r="K15" s="12"/>
      <c r="L15" s="12"/>
      <c r="M15" s="12"/>
      <c r="N15" s="10"/>
      <c r="O15" s="10"/>
      <c r="P15" s="10"/>
      <c r="Q15" s="11"/>
      <c r="R15" s="11"/>
    </row>
    <row r="16" spans="1:18" ht="15.75" x14ac:dyDescent="0.25">
      <c r="A16" s="4"/>
      <c r="B16" s="18" t="s">
        <v>28</v>
      </c>
      <c r="C16" s="19">
        <f>SUM(C17:C20)</f>
        <v>1200.010849315069</v>
      </c>
      <c r="D16" s="4"/>
      <c r="E16" s="6">
        <v>10</v>
      </c>
      <c r="F16" s="8"/>
      <c r="G16" s="14"/>
      <c r="H16" s="9"/>
      <c r="I16" s="10"/>
      <c r="J16" s="22"/>
      <c r="K16" s="12"/>
      <c r="L16" s="12"/>
      <c r="M16" s="12"/>
      <c r="N16" s="10"/>
      <c r="O16" s="10"/>
      <c r="P16" s="10"/>
      <c r="Q16" s="11"/>
      <c r="R16" s="11"/>
    </row>
    <row r="17" spans="1:18" ht="15.75" x14ac:dyDescent="0.25">
      <c r="A17" s="4"/>
      <c r="B17" s="37" t="s">
        <v>29</v>
      </c>
      <c r="C17" s="19">
        <v>0.01</v>
      </c>
      <c r="D17" s="4"/>
      <c r="E17" s="6">
        <v>11</v>
      </c>
      <c r="F17" s="8"/>
      <c r="G17" s="14"/>
      <c r="H17" s="9"/>
      <c r="I17" s="10"/>
      <c r="J17" s="22"/>
      <c r="K17" s="12"/>
      <c r="L17" s="12"/>
      <c r="M17" s="12"/>
      <c r="N17" s="10"/>
      <c r="O17" s="10"/>
      <c r="P17" s="10"/>
      <c r="Q17" s="11"/>
      <c r="R17" s="11"/>
    </row>
    <row r="18" spans="1:18" ht="15.75" x14ac:dyDescent="0.25">
      <c r="A18" s="4"/>
      <c r="B18" s="37" t="s">
        <v>30</v>
      </c>
      <c r="C18" s="19">
        <f>R20</f>
        <v>1200.000849315069</v>
      </c>
      <c r="D18" s="4"/>
      <c r="E18" s="6">
        <v>12</v>
      </c>
      <c r="F18" s="8"/>
      <c r="G18" s="14"/>
      <c r="H18" s="9"/>
      <c r="I18" s="10"/>
      <c r="J18" s="22"/>
      <c r="K18" s="12"/>
      <c r="L18" s="12"/>
      <c r="M18" s="12"/>
      <c r="N18" s="10"/>
      <c r="O18" s="10"/>
      <c r="P18" s="10"/>
      <c r="Q18" s="11"/>
      <c r="R18" s="11"/>
    </row>
    <row r="19" spans="1:18" ht="15.75" x14ac:dyDescent="0.25">
      <c r="A19" s="4"/>
      <c r="B19" s="37" t="s">
        <v>31</v>
      </c>
      <c r="C19" s="19">
        <v>0</v>
      </c>
      <c r="D19" s="4"/>
      <c r="E19" s="6">
        <v>13</v>
      </c>
      <c r="F19" s="8"/>
      <c r="G19" s="14"/>
      <c r="H19" s="9"/>
      <c r="I19" s="10"/>
      <c r="J19" s="22"/>
      <c r="K19" s="12"/>
      <c r="L19" s="12"/>
      <c r="M19" s="12"/>
      <c r="N19" s="11"/>
      <c r="O19" s="11"/>
      <c r="P19" s="11"/>
      <c r="Q19" s="11"/>
      <c r="R19" s="11"/>
    </row>
    <row r="20" spans="1:18" ht="15.75" x14ac:dyDescent="0.25">
      <c r="A20" s="4"/>
      <c r="B20" s="37" t="s">
        <v>32</v>
      </c>
      <c r="C20" s="19">
        <f>K20</f>
        <v>0</v>
      </c>
      <c r="D20" s="4"/>
      <c r="E20" s="6" t="s">
        <v>46</v>
      </c>
      <c r="F20" s="11" t="s">
        <v>19</v>
      </c>
      <c r="G20" s="14"/>
      <c r="H20" s="16">
        <f>SUM(H8:H19)</f>
        <v>11200.000849315069</v>
      </c>
      <c r="I20" s="14">
        <f>SUM(I5:I19)</f>
        <v>5.0000000000004547</v>
      </c>
      <c r="J20" s="14">
        <f>SUM(J8:J19)</f>
        <v>8.4931506849315072E-4</v>
      </c>
      <c r="K20" s="14">
        <f t="shared" ref="K20:L20" si="4">SUM(K8:K19)</f>
        <v>0</v>
      </c>
      <c r="L20" s="14">
        <f t="shared" si="4"/>
        <v>0</v>
      </c>
      <c r="M20" s="14">
        <f>SUM(M8:M19)</f>
        <v>1200</v>
      </c>
      <c r="N20" s="14"/>
      <c r="O20" s="14"/>
      <c r="P20" s="14"/>
      <c r="Q20" s="17">
        <f>XIRR(H7:H13,F7:F13)</f>
        <v>0.48440954089164734</v>
      </c>
      <c r="R20" s="16">
        <f>H20+H7</f>
        <v>1200.000849315069</v>
      </c>
    </row>
    <row r="21" spans="1:18" ht="15.75" x14ac:dyDescent="0.25">
      <c r="A21" s="4"/>
      <c r="B21" s="18" t="s">
        <v>33</v>
      </c>
      <c r="C21" s="19">
        <f>H8+C17</f>
        <v>1866.6775159817353</v>
      </c>
      <c r="D21" s="4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ht="15.75" x14ac:dyDescent="0.25">
      <c r="A22" s="4"/>
      <c r="B22" s="18" t="s">
        <v>34</v>
      </c>
      <c r="C22" s="19">
        <f>C15+C16</f>
        <v>11200.010849315069</v>
      </c>
      <c r="D22" s="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15.75" x14ac:dyDescent="0.25">
      <c r="A23" s="4"/>
      <c r="B23" s="20" t="s">
        <v>35</v>
      </c>
      <c r="C23" s="21">
        <f>Q20</f>
        <v>0.48440954089164734</v>
      </c>
      <c r="D23" s="4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ht="15.75" x14ac:dyDescent="0.25">
      <c r="A24" s="4"/>
      <c r="B24" s="23"/>
      <c r="C24" s="24"/>
      <c r="D24" s="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ht="15.75" x14ac:dyDescent="0.25">
      <c r="A25" s="4"/>
      <c r="B25" s="38" t="s">
        <v>36</v>
      </c>
      <c r="C25" s="39"/>
      <c r="D25" s="4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ht="15.75" x14ac:dyDescent="0.25">
      <c r="A26" s="4"/>
      <c r="B26" s="25">
        <v>1</v>
      </c>
      <c r="C26" s="26">
        <f>H8+C17</f>
        <v>1866.6775159817353</v>
      </c>
      <c r="D26" s="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ht="15.75" x14ac:dyDescent="0.25">
      <c r="A27" s="4"/>
      <c r="B27" s="25">
        <v>2</v>
      </c>
      <c r="C27" s="26">
        <f t="shared" ref="C27:C31" si="5">H9</f>
        <v>1866.6666666666667</v>
      </c>
      <c r="D27" s="4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5.75" x14ac:dyDescent="0.25">
      <c r="A28" s="4"/>
      <c r="B28" s="25">
        <v>3</v>
      </c>
      <c r="C28" s="26">
        <f t="shared" si="5"/>
        <v>1866.6666666666667</v>
      </c>
      <c r="D28" s="4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15.75" x14ac:dyDescent="0.25">
      <c r="A29" s="4"/>
      <c r="B29" s="25">
        <v>4</v>
      </c>
      <c r="C29" s="26">
        <f t="shared" si="5"/>
        <v>1866.6666666666667</v>
      </c>
      <c r="D29" s="4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ht="15.75" x14ac:dyDescent="0.25">
      <c r="A30" s="4"/>
      <c r="B30" s="25">
        <v>5</v>
      </c>
      <c r="C30" s="26">
        <f t="shared" si="5"/>
        <v>1866.6666666666667</v>
      </c>
      <c r="D30" s="4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ht="15.75" x14ac:dyDescent="0.25">
      <c r="A31" s="4"/>
      <c r="B31" s="25">
        <v>6</v>
      </c>
      <c r="C31" s="26">
        <f t="shared" si="5"/>
        <v>1866.6666666666667</v>
      </c>
      <c r="D31" s="4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5">
      <c r="A32" s="4"/>
      <c r="B32" s="29"/>
      <c r="C32" s="30"/>
      <c r="D32" s="4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x14ac:dyDescent="0.25">
      <c r="A33" s="4"/>
      <c r="B33" s="29"/>
      <c r="C33" s="30"/>
      <c r="D33" s="4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hidden="1" x14ac:dyDescent="0.25">
      <c r="A34" s="4"/>
      <c r="B34" s="65" t="s">
        <v>37</v>
      </c>
      <c r="C34" s="66"/>
      <c r="D34" s="4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hidden="1" x14ac:dyDescent="0.25">
      <c r="A35" s="4"/>
      <c r="B35" s="31" t="s">
        <v>38</v>
      </c>
      <c r="C35" s="32">
        <v>9.9999999999999995E-7</v>
      </c>
      <c r="D35" s="4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idden="1" x14ac:dyDescent="0.25">
      <c r="A36" s="4"/>
      <c r="B36" s="31" t="s">
        <v>39</v>
      </c>
      <c r="C36" s="32">
        <v>0.02</v>
      </c>
      <c r="D36" s="4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idden="1" x14ac:dyDescent="0.25">
      <c r="A37" s="4"/>
      <c r="B37" s="31" t="s">
        <v>40</v>
      </c>
      <c r="C37" s="10">
        <v>0</v>
      </c>
      <c r="D37" s="4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x14ac:dyDescent="0.25">
      <c r="A38" s="4"/>
      <c r="B38" s="4"/>
      <c r="C38" s="27"/>
      <c r="D38" s="4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x14ac:dyDescent="0.25">
      <c r="A39" s="4"/>
      <c r="B39" s="4"/>
      <c r="C39" s="27"/>
      <c r="D39" s="4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18" x14ac:dyDescent="0.25">
      <c r="A40" s="4"/>
      <c r="B40" s="4"/>
      <c r="C40" s="27"/>
      <c r="D40" s="4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 x14ac:dyDescent="0.25">
      <c r="A41" s="4"/>
      <c r="B41" s="4"/>
      <c r="C41" s="27"/>
      <c r="D41" s="4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x14ac:dyDescent="0.25">
      <c r="A42" s="4"/>
      <c r="B42" s="4"/>
      <c r="C42" s="27"/>
      <c r="D42" s="4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x14ac:dyDescent="0.25">
      <c r="A43" s="4"/>
      <c r="B43" s="4"/>
      <c r="C43" s="27"/>
      <c r="D43" s="4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x14ac:dyDescent="0.25">
      <c r="A44" s="4"/>
      <c r="B44" s="4"/>
      <c r="C44" s="27"/>
      <c r="D44" s="4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x14ac:dyDescent="0.25">
      <c r="A45" s="4"/>
      <c r="B45" s="4"/>
      <c r="C45" s="27"/>
      <c r="D45" s="4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x14ac:dyDescent="0.25">
      <c r="A46" s="4"/>
      <c r="B46" s="4"/>
      <c r="C46" s="27"/>
      <c r="D46" s="4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18" x14ac:dyDescent="0.25">
      <c r="A47" s="4"/>
      <c r="B47" s="4"/>
      <c r="C47" s="27"/>
      <c r="D47" s="4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x14ac:dyDescent="0.25">
      <c r="A48" s="4"/>
      <c r="B48" s="4"/>
      <c r="C48" s="27"/>
      <c r="D48" s="4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8" x14ac:dyDescent="0.25">
      <c r="A49" s="4"/>
      <c r="B49" s="4"/>
      <c r="C49" s="27"/>
      <c r="D49" s="4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x14ac:dyDescent="0.25">
      <c r="A50" s="4"/>
      <c r="B50" s="4"/>
      <c r="C50" s="27"/>
      <c r="D50" s="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x14ac:dyDescent="0.25">
      <c r="A51" s="4"/>
      <c r="B51" s="4"/>
      <c r="C51" s="27"/>
      <c r="D51" s="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1:18" x14ac:dyDescent="0.25">
      <c r="A52" s="4"/>
      <c r="B52" s="4"/>
      <c r="C52" s="27"/>
      <c r="D52" s="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 x14ac:dyDescent="0.25">
      <c r="A53" s="4"/>
      <c r="B53" s="4"/>
      <c r="C53" s="27"/>
      <c r="D53" s="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18" x14ac:dyDescent="0.25">
      <c r="A54" s="4"/>
      <c r="B54" s="4"/>
      <c r="C54" s="27"/>
      <c r="D54" s="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25">
      <c r="A55" s="4"/>
      <c r="B55" s="4"/>
      <c r="C55" s="27"/>
      <c r="D55" s="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1:18" x14ac:dyDescent="0.25">
      <c r="A56" s="4"/>
      <c r="B56" s="4"/>
      <c r="C56" s="27"/>
      <c r="D56" s="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 x14ac:dyDescent="0.25">
      <c r="A57" s="4"/>
      <c r="B57" s="4"/>
      <c r="C57" s="27"/>
      <c r="D57" s="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 x14ac:dyDescent="0.25">
      <c r="A58" s="4"/>
      <c r="B58" s="4"/>
      <c r="C58" s="27"/>
      <c r="D58" s="4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8" x14ac:dyDescent="0.25">
      <c r="A59" s="4"/>
      <c r="B59" s="4"/>
      <c r="C59" s="27"/>
      <c r="D59" s="4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x14ac:dyDescent="0.25">
      <c r="A60" s="4"/>
      <c r="B60" s="4"/>
      <c r="C60" s="27"/>
      <c r="D60" s="4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x14ac:dyDescent="0.25">
      <c r="A61" s="4"/>
      <c r="B61" s="4"/>
      <c r="C61" s="27"/>
      <c r="D61" s="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x14ac:dyDescent="0.25">
      <c r="A62" s="4"/>
      <c r="B62" s="4"/>
      <c r="C62" s="27"/>
      <c r="D62" s="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x14ac:dyDescent="0.25">
      <c r="A63" s="4"/>
      <c r="B63" s="4"/>
      <c r="C63" s="27"/>
      <c r="D63" s="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5">
      <c r="A64" s="4"/>
      <c r="B64" s="4"/>
      <c r="C64" s="27"/>
      <c r="D64" s="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x14ac:dyDescent="0.25">
      <c r="A65" s="4"/>
      <c r="B65" s="4"/>
      <c r="C65" s="27"/>
      <c r="D65" s="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</sheetData>
  <sheetProtection algorithmName="SHA-512" hashValue="et0xxaxNHYofRUV0rdjryh5DKtXBZb33IL2F/rH9L6tkyIdXauIxrJgzmA4h6XmrAiraxV8aS1gg8xKD3iowMw==" saltValue="wgsR4O3qGHr8RYELVl0N1w==" spinCount="100000" sheet="1" formatCells="0" formatColumns="0" formatRows="0" insertColumns="0" insertRows="0" insertHyperlinks="0" deleteColumns="0" deleteRows="0" sort="0" autoFilter="0" pivotTables="0"/>
  <mergeCells count="24">
    <mergeCell ref="R1:R4"/>
    <mergeCell ref="I2:I4"/>
    <mergeCell ref="J2:J4"/>
    <mergeCell ref="K2:P2"/>
    <mergeCell ref="K3:N3"/>
    <mergeCell ref="O3:P3"/>
    <mergeCell ref="E1:E4"/>
    <mergeCell ref="F1:F4"/>
    <mergeCell ref="G1:G4"/>
    <mergeCell ref="H1:H4"/>
    <mergeCell ref="I1:P1"/>
    <mergeCell ref="Q1:Q4"/>
    <mergeCell ref="B2:C4"/>
    <mergeCell ref="K5:N5"/>
    <mergeCell ref="O5:P5"/>
    <mergeCell ref="Q5:Q6"/>
    <mergeCell ref="R5:R6"/>
    <mergeCell ref="B34:C34"/>
    <mergeCell ref="E5:E6"/>
    <mergeCell ref="F5:F6"/>
    <mergeCell ref="G5:G6"/>
    <mergeCell ref="H5:H6"/>
    <mergeCell ref="I5:I6"/>
    <mergeCell ref="J5:J6"/>
  </mergeCells>
  <dataValidations disablePrompts="1" count="3">
    <dataValidation type="whole" allowBlank="1" showInputMessage="1" showErrorMessage="1" sqref="B10">
      <formula1>6</formula1>
      <formula2>6</formula2>
    </dataValidation>
    <dataValidation type="whole" allowBlank="1" showInputMessage="1" showErrorMessage="1" sqref="B7">
      <formula1>1000</formula1>
      <formula2>100000</formula2>
    </dataValidation>
    <dataValidation type="list" allowBlank="1" showInputMessage="1" showErrorMessage="1" sqref="B13">
      <formula1>$X$1:$X$2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Y55"/>
  <sheetViews>
    <sheetView zoomScale="80" zoomScaleNormal="80" workbookViewId="0">
      <selection activeCell="B2" sqref="B2:C4"/>
    </sheetView>
  </sheetViews>
  <sheetFormatPr defaultRowHeight="12.75" x14ac:dyDescent="0.2"/>
  <cols>
    <col min="1" max="1" width="9.140625" style="43"/>
    <col min="2" max="2" width="62" style="43" bestFit="1" customWidth="1"/>
    <col min="3" max="3" width="12.85546875" style="43" customWidth="1"/>
    <col min="4" max="4" width="9.140625" style="43"/>
    <col min="5" max="5" width="7.42578125" style="43" hidden="1" customWidth="1"/>
    <col min="6" max="6" width="13.5703125" style="43" hidden="1" customWidth="1"/>
    <col min="7" max="7" width="6.5703125" style="43" hidden="1" customWidth="1"/>
    <col min="8" max="8" width="22.28515625" style="43" hidden="1" customWidth="1"/>
    <col min="9" max="9" width="23.5703125" style="43" hidden="1" customWidth="1"/>
    <col min="10" max="10" width="14.85546875" style="43" hidden="1" customWidth="1"/>
    <col min="11" max="11" width="18.42578125" style="43" hidden="1" customWidth="1"/>
    <col min="12" max="12" width="17.7109375" style="43" hidden="1" customWidth="1"/>
    <col min="13" max="13" width="25" style="43" hidden="1" customWidth="1"/>
    <col min="14" max="14" width="9.140625" style="43" hidden="1" customWidth="1"/>
    <col min="15" max="15" width="14.42578125" style="43" hidden="1" customWidth="1"/>
    <col min="16" max="16" width="9.7109375" style="43" hidden="1" customWidth="1"/>
    <col min="17" max="18" width="9" style="43" hidden="1" customWidth="1"/>
    <col min="19" max="19" width="9.140625" style="43" hidden="1" customWidth="1"/>
    <col min="20" max="21" width="7.85546875" style="43" hidden="1" customWidth="1"/>
    <col min="22" max="23" width="9.140625" style="43" hidden="1" customWidth="1"/>
    <col min="24" max="24" width="3" style="43" hidden="1" customWidth="1"/>
    <col min="25" max="25" width="9.140625" style="43" hidden="1" customWidth="1"/>
    <col min="26" max="16384" width="9.140625" style="43"/>
  </cols>
  <sheetData>
    <row r="1" spans="2:24" s="40" customFormat="1" x14ac:dyDescent="0.2">
      <c r="C1" s="41"/>
      <c r="E1" s="78" t="s">
        <v>0</v>
      </c>
      <c r="F1" s="78" t="s">
        <v>1</v>
      </c>
      <c r="G1" s="78" t="s">
        <v>2</v>
      </c>
      <c r="H1" s="78" t="s">
        <v>3</v>
      </c>
      <c r="I1" s="78" t="s">
        <v>4</v>
      </c>
      <c r="J1" s="78"/>
      <c r="K1" s="78"/>
      <c r="L1" s="78"/>
      <c r="M1" s="78"/>
      <c r="N1" s="78"/>
      <c r="O1" s="78"/>
      <c r="P1" s="78"/>
      <c r="Q1" s="78" t="s">
        <v>57</v>
      </c>
      <c r="R1" s="78" t="s">
        <v>58</v>
      </c>
      <c r="S1" s="44"/>
      <c r="T1" s="44"/>
      <c r="X1" s="40">
        <v>2</v>
      </c>
    </row>
    <row r="2" spans="2:24" s="40" customFormat="1" x14ac:dyDescent="0.2">
      <c r="B2" s="80" t="s">
        <v>63</v>
      </c>
      <c r="C2" s="80"/>
      <c r="E2" s="78"/>
      <c r="F2" s="78"/>
      <c r="G2" s="79"/>
      <c r="H2" s="79"/>
      <c r="I2" s="78" t="s">
        <v>7</v>
      </c>
      <c r="J2" s="78" t="s">
        <v>8</v>
      </c>
      <c r="K2" s="76" t="s">
        <v>9</v>
      </c>
      <c r="L2" s="76"/>
      <c r="M2" s="76"/>
      <c r="N2" s="76"/>
      <c r="O2" s="76"/>
      <c r="P2" s="76"/>
      <c r="Q2" s="79"/>
      <c r="R2" s="79"/>
      <c r="X2" s="40">
        <v>12</v>
      </c>
    </row>
    <row r="3" spans="2:24" s="40" customFormat="1" x14ac:dyDescent="0.2">
      <c r="B3" s="80"/>
      <c r="C3" s="80"/>
      <c r="E3" s="78"/>
      <c r="F3" s="78"/>
      <c r="G3" s="79"/>
      <c r="H3" s="79"/>
      <c r="I3" s="78"/>
      <c r="J3" s="78"/>
      <c r="K3" s="79" t="s">
        <v>10</v>
      </c>
      <c r="L3" s="79"/>
      <c r="M3" s="79"/>
      <c r="N3" s="79"/>
      <c r="O3" s="78" t="s">
        <v>11</v>
      </c>
      <c r="P3" s="78"/>
      <c r="Q3" s="79"/>
      <c r="R3" s="79"/>
    </row>
    <row r="4" spans="2:24" s="40" customFormat="1" ht="43.5" customHeight="1" x14ac:dyDescent="0.2">
      <c r="B4" s="80"/>
      <c r="C4" s="80"/>
      <c r="E4" s="78"/>
      <c r="F4" s="78"/>
      <c r="G4" s="79"/>
      <c r="H4" s="79"/>
      <c r="I4" s="78"/>
      <c r="J4" s="78"/>
      <c r="K4" s="45" t="s">
        <v>42</v>
      </c>
      <c r="L4" s="45" t="s">
        <v>43</v>
      </c>
      <c r="M4" s="45" t="s">
        <v>44</v>
      </c>
      <c r="N4" s="45" t="s">
        <v>59</v>
      </c>
      <c r="O4" s="45" t="s">
        <v>45</v>
      </c>
      <c r="P4" s="45" t="s">
        <v>60</v>
      </c>
      <c r="Q4" s="79"/>
      <c r="R4" s="79"/>
    </row>
    <row r="5" spans="2:24" s="40" customFormat="1" x14ac:dyDescent="0.2">
      <c r="C5" s="41"/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6">
        <v>7</v>
      </c>
      <c r="L5" s="76"/>
      <c r="M5" s="76"/>
      <c r="N5" s="76"/>
      <c r="O5" s="76">
        <v>8</v>
      </c>
      <c r="P5" s="76"/>
      <c r="Q5" s="77">
        <v>9</v>
      </c>
      <c r="R5" s="77">
        <v>10</v>
      </c>
    </row>
    <row r="6" spans="2:24" s="40" customFormat="1" ht="17.25" customHeight="1" x14ac:dyDescent="0.3">
      <c r="B6" s="5" t="s">
        <v>41</v>
      </c>
      <c r="C6" s="41"/>
      <c r="E6" s="77"/>
      <c r="F6" s="77"/>
      <c r="G6" s="77"/>
      <c r="H6" s="77"/>
      <c r="I6" s="77"/>
      <c r="J6" s="77"/>
      <c r="K6" s="46" t="s">
        <v>12</v>
      </c>
      <c r="L6" s="46" t="s">
        <v>13</v>
      </c>
      <c r="M6" s="46" t="s">
        <v>14</v>
      </c>
      <c r="N6" s="46" t="s">
        <v>61</v>
      </c>
      <c r="O6" s="46" t="s">
        <v>16</v>
      </c>
      <c r="P6" s="46" t="s">
        <v>62</v>
      </c>
      <c r="Q6" s="77"/>
      <c r="R6" s="77"/>
    </row>
    <row r="7" spans="2:24" s="40" customFormat="1" ht="18.75" x14ac:dyDescent="0.3">
      <c r="B7" s="7">
        <v>10000</v>
      </c>
      <c r="C7" s="41"/>
      <c r="E7" s="46" t="s">
        <v>18</v>
      </c>
      <c r="F7" s="47">
        <v>43831</v>
      </c>
      <c r="G7" s="47" t="s">
        <v>19</v>
      </c>
      <c r="H7" s="48">
        <f>-B7</f>
        <v>-10000</v>
      </c>
      <c r="I7" s="48">
        <f>-B7</f>
        <v>-10000</v>
      </c>
      <c r="J7" s="49" t="s">
        <v>19</v>
      </c>
      <c r="K7" s="50"/>
      <c r="L7" s="49"/>
      <c r="M7" s="49"/>
      <c r="N7" s="49"/>
      <c r="O7" s="49"/>
      <c r="P7" s="49"/>
      <c r="Q7" s="49" t="s">
        <v>19</v>
      </c>
      <c r="R7" s="51" t="s">
        <v>19</v>
      </c>
    </row>
    <row r="8" spans="2:24" s="40" customFormat="1" ht="18.75" x14ac:dyDescent="0.3">
      <c r="B8" s="13"/>
      <c r="C8" s="41"/>
      <c r="E8" s="46" t="s">
        <v>20</v>
      </c>
      <c r="F8" s="47">
        <v>43862</v>
      </c>
      <c r="G8" s="53">
        <f>F8-F7</f>
        <v>31</v>
      </c>
      <c r="H8" s="48">
        <f>I8+K8+L8+M8+N8+O8+P8+J8</f>
        <v>983.33418264840191</v>
      </c>
      <c r="I8" s="49">
        <f>$B$7/$B$10</f>
        <v>833.33333333333337</v>
      </c>
      <c r="J8" s="54">
        <f>-H7*C40/365*G8</f>
        <v>8.4931506849315072E-4</v>
      </c>
      <c r="K8" s="51">
        <f t="shared" ref="K8:K19" si="0">$C$42</f>
        <v>0</v>
      </c>
      <c r="L8" s="51"/>
      <c r="M8" s="51">
        <f t="shared" ref="M8:M19" si="1">-$H$7*$C$41</f>
        <v>150</v>
      </c>
      <c r="N8" s="49"/>
      <c r="O8" s="49"/>
      <c r="P8" s="49"/>
      <c r="Q8" s="50" t="s">
        <v>19</v>
      </c>
      <c r="R8" s="50" t="s">
        <v>19</v>
      </c>
      <c r="T8" s="55">
        <f>I7+I8</f>
        <v>-9166.6666666666661</v>
      </c>
      <c r="U8" s="55">
        <f>(T8+I7)/2</f>
        <v>-9583.3333333333321</v>
      </c>
    </row>
    <row r="9" spans="2:24" s="40" customFormat="1" ht="18.75" x14ac:dyDescent="0.3">
      <c r="B9" s="5" t="s">
        <v>56</v>
      </c>
      <c r="C9" s="41"/>
      <c r="E9" s="46" t="s">
        <v>21</v>
      </c>
      <c r="F9" s="47">
        <v>43891</v>
      </c>
      <c r="G9" s="53">
        <f t="shared" ref="G9:G19" si="2">F9-F8</f>
        <v>29</v>
      </c>
      <c r="H9" s="48">
        <f>I9+K9+L9+M9+N9+O9+P9+J9</f>
        <v>983.33406164383564</v>
      </c>
      <c r="I9" s="49">
        <f>$B$7/$B$10</f>
        <v>833.33333333333337</v>
      </c>
      <c r="J9" s="54">
        <f t="shared" ref="J9:J19" si="3">-T8*$C$40/365*G9</f>
        <v>7.2831050228310489E-4</v>
      </c>
      <c r="K9" s="51">
        <f t="shared" si="0"/>
        <v>0</v>
      </c>
      <c r="L9" s="51"/>
      <c r="M9" s="51">
        <f t="shared" si="1"/>
        <v>150</v>
      </c>
      <c r="N9" s="49"/>
      <c r="O9" s="49"/>
      <c r="P9" s="49"/>
      <c r="Q9" s="50" t="s">
        <v>19</v>
      </c>
      <c r="R9" s="50" t="s">
        <v>19</v>
      </c>
      <c r="T9" s="55">
        <f>T8+I9</f>
        <v>-8333.3333333333321</v>
      </c>
      <c r="U9" s="55">
        <f>(T9+T8)/2</f>
        <v>-8750</v>
      </c>
    </row>
    <row r="10" spans="2:24" s="40" customFormat="1" ht="18.75" x14ac:dyDescent="0.3">
      <c r="B10" s="15">
        <v>12</v>
      </c>
      <c r="C10" s="41"/>
      <c r="E10" s="46" t="s">
        <v>22</v>
      </c>
      <c r="F10" s="47">
        <v>43922</v>
      </c>
      <c r="G10" s="53">
        <f t="shared" si="2"/>
        <v>31</v>
      </c>
      <c r="H10" s="48">
        <f>I10+K10+L10+M10+N10+O10+P10+J10</f>
        <v>983.33404109589048</v>
      </c>
      <c r="I10" s="49">
        <f t="shared" ref="I10:I19" si="4">$B$7/$B$10</f>
        <v>833.33333333333337</v>
      </c>
      <c r="J10" s="54">
        <f t="shared" si="3"/>
        <v>7.0776255707762537E-4</v>
      </c>
      <c r="K10" s="51">
        <f t="shared" si="0"/>
        <v>0</v>
      </c>
      <c r="L10" s="51"/>
      <c r="M10" s="51">
        <f t="shared" si="1"/>
        <v>150</v>
      </c>
      <c r="N10" s="49"/>
      <c r="O10" s="49"/>
      <c r="P10" s="49"/>
      <c r="Q10" s="50"/>
      <c r="R10" s="50"/>
      <c r="T10" s="55">
        <f t="shared" ref="T10:T19" si="5">T9+I10</f>
        <v>-7499.9999999999991</v>
      </c>
      <c r="U10" s="55">
        <f t="shared" ref="U10:U19" si="6">(T10+T9)/2</f>
        <v>-7916.6666666666661</v>
      </c>
    </row>
    <row r="11" spans="2:24" s="40" customFormat="1" x14ac:dyDescent="0.2">
      <c r="B11" s="52"/>
      <c r="C11" s="41"/>
      <c r="E11" s="46" t="s">
        <v>23</v>
      </c>
      <c r="F11" s="47">
        <v>43952</v>
      </c>
      <c r="G11" s="53">
        <f t="shared" si="2"/>
        <v>30</v>
      </c>
      <c r="H11" s="48">
        <f t="shared" ref="H11:H19" si="7">I11+K11+L11+M11+N11+O11+P11+J11</f>
        <v>983.3339497716895</v>
      </c>
      <c r="I11" s="49">
        <f t="shared" si="4"/>
        <v>833.33333333333337</v>
      </c>
      <c r="J11" s="54">
        <f t="shared" si="3"/>
        <v>6.1643835616438344E-4</v>
      </c>
      <c r="K11" s="51">
        <f t="shared" si="0"/>
        <v>0</v>
      </c>
      <c r="L11" s="51"/>
      <c r="M11" s="51">
        <f t="shared" si="1"/>
        <v>150</v>
      </c>
      <c r="N11" s="49"/>
      <c r="O11" s="49"/>
      <c r="P11" s="49"/>
      <c r="Q11" s="50"/>
      <c r="R11" s="50"/>
      <c r="T11" s="55">
        <f t="shared" si="5"/>
        <v>-6666.6666666666661</v>
      </c>
      <c r="U11" s="55">
        <f t="shared" si="6"/>
        <v>-7083.3333333333321</v>
      </c>
    </row>
    <row r="12" spans="2:24" s="40" customFormat="1" x14ac:dyDescent="0.2">
      <c r="B12" s="41"/>
      <c r="C12" s="41"/>
      <c r="E12" s="46" t="s">
        <v>24</v>
      </c>
      <c r="F12" s="47">
        <v>43983</v>
      </c>
      <c r="G12" s="53">
        <f t="shared" si="2"/>
        <v>31</v>
      </c>
      <c r="H12" s="48">
        <f t="shared" si="7"/>
        <v>983.33389954337906</v>
      </c>
      <c r="I12" s="49">
        <f t="shared" si="4"/>
        <v>833.33333333333337</v>
      </c>
      <c r="J12" s="54">
        <f t="shared" si="3"/>
        <v>5.6621004566210034E-4</v>
      </c>
      <c r="K12" s="51">
        <f t="shared" si="0"/>
        <v>0</v>
      </c>
      <c r="L12" s="51"/>
      <c r="M12" s="51">
        <f t="shared" si="1"/>
        <v>150</v>
      </c>
      <c r="N12" s="49"/>
      <c r="O12" s="49"/>
      <c r="P12" s="49"/>
      <c r="Q12" s="50"/>
      <c r="R12" s="50"/>
      <c r="T12" s="55">
        <f t="shared" si="5"/>
        <v>-5833.333333333333</v>
      </c>
      <c r="U12" s="55">
        <f t="shared" si="6"/>
        <v>-6250</v>
      </c>
    </row>
    <row r="13" spans="2:24" s="40" customFormat="1" ht="15.75" x14ac:dyDescent="0.25">
      <c r="B13" s="23"/>
      <c r="C13" s="23"/>
      <c r="E13" s="46" t="s">
        <v>25</v>
      </c>
      <c r="F13" s="47">
        <v>44013</v>
      </c>
      <c r="G13" s="53">
        <f t="shared" si="2"/>
        <v>30</v>
      </c>
      <c r="H13" s="48">
        <f t="shared" si="7"/>
        <v>983.3338127853882</v>
      </c>
      <c r="I13" s="49">
        <f t="shared" si="4"/>
        <v>833.33333333333337</v>
      </c>
      <c r="J13" s="54">
        <f t="shared" si="3"/>
        <v>4.7945205479452049E-4</v>
      </c>
      <c r="K13" s="51">
        <f t="shared" si="0"/>
        <v>0</v>
      </c>
      <c r="L13" s="51"/>
      <c r="M13" s="51">
        <f t="shared" si="1"/>
        <v>150</v>
      </c>
      <c r="N13" s="49"/>
      <c r="O13" s="49"/>
      <c r="P13" s="49"/>
      <c r="Q13" s="50"/>
      <c r="R13" s="50"/>
      <c r="T13" s="55">
        <f t="shared" si="5"/>
        <v>-5000</v>
      </c>
      <c r="U13" s="55">
        <f t="shared" si="6"/>
        <v>-5416.6666666666661</v>
      </c>
    </row>
    <row r="14" spans="2:24" s="40" customFormat="1" ht="18" customHeight="1" x14ac:dyDescent="0.25">
      <c r="B14" s="38" t="s">
        <v>26</v>
      </c>
      <c r="C14" s="39"/>
      <c r="E14" s="46" t="s">
        <v>49</v>
      </c>
      <c r="F14" s="47">
        <v>44044</v>
      </c>
      <c r="G14" s="53">
        <f t="shared" si="2"/>
        <v>31</v>
      </c>
      <c r="H14" s="48">
        <f t="shared" si="7"/>
        <v>983.33375799086764</v>
      </c>
      <c r="I14" s="49">
        <f t="shared" si="4"/>
        <v>833.33333333333337</v>
      </c>
      <c r="J14" s="54">
        <f t="shared" si="3"/>
        <v>4.2465753424657536E-4</v>
      </c>
      <c r="K14" s="51">
        <f t="shared" si="0"/>
        <v>0</v>
      </c>
      <c r="L14" s="51"/>
      <c r="M14" s="51">
        <f t="shared" si="1"/>
        <v>150</v>
      </c>
      <c r="N14" s="49"/>
      <c r="O14" s="49"/>
      <c r="P14" s="49"/>
      <c r="Q14" s="50"/>
      <c r="R14" s="50"/>
      <c r="T14" s="55">
        <f t="shared" si="5"/>
        <v>-4166.666666666667</v>
      </c>
      <c r="U14" s="55">
        <f t="shared" si="6"/>
        <v>-4583.3333333333339</v>
      </c>
    </row>
    <row r="15" spans="2:24" s="40" customFormat="1" ht="15.75" x14ac:dyDescent="0.25">
      <c r="B15" s="18" t="s">
        <v>27</v>
      </c>
      <c r="C15" s="19">
        <f>B7</f>
        <v>10000</v>
      </c>
      <c r="E15" s="46" t="s">
        <v>50</v>
      </c>
      <c r="F15" s="47">
        <v>44075</v>
      </c>
      <c r="G15" s="53">
        <f t="shared" si="2"/>
        <v>31</v>
      </c>
      <c r="H15" s="48">
        <f t="shared" si="7"/>
        <v>983.33368721461193</v>
      </c>
      <c r="I15" s="49">
        <f t="shared" si="4"/>
        <v>833.33333333333337</v>
      </c>
      <c r="J15" s="54">
        <f t="shared" si="3"/>
        <v>3.5388127853881279E-4</v>
      </c>
      <c r="K15" s="51">
        <f t="shared" si="0"/>
        <v>0</v>
      </c>
      <c r="L15" s="51"/>
      <c r="M15" s="51">
        <f t="shared" si="1"/>
        <v>150</v>
      </c>
      <c r="N15" s="49"/>
      <c r="O15" s="49"/>
      <c r="P15" s="49"/>
      <c r="Q15" s="50"/>
      <c r="R15" s="50"/>
      <c r="T15" s="55">
        <f t="shared" si="5"/>
        <v>-3333.3333333333335</v>
      </c>
      <c r="U15" s="55">
        <f t="shared" si="6"/>
        <v>-3750</v>
      </c>
    </row>
    <row r="16" spans="2:24" s="40" customFormat="1" ht="15.75" x14ac:dyDescent="0.25">
      <c r="B16" s="18" t="s">
        <v>28</v>
      </c>
      <c r="C16" s="19">
        <f>SUM(C17:C20)</f>
        <v>1800.01</v>
      </c>
      <c r="E16" s="46" t="s">
        <v>51</v>
      </c>
      <c r="F16" s="47">
        <v>44105</v>
      </c>
      <c r="G16" s="53">
        <f t="shared" si="2"/>
        <v>30</v>
      </c>
      <c r="H16" s="48">
        <f t="shared" si="7"/>
        <v>983.33360730593608</v>
      </c>
      <c r="I16" s="49">
        <f t="shared" si="4"/>
        <v>833.33333333333337</v>
      </c>
      <c r="J16" s="54">
        <f t="shared" si="3"/>
        <v>2.7397260273972601E-4</v>
      </c>
      <c r="K16" s="51">
        <f t="shared" si="0"/>
        <v>0</v>
      </c>
      <c r="L16" s="51"/>
      <c r="M16" s="51">
        <f t="shared" si="1"/>
        <v>150</v>
      </c>
      <c r="N16" s="49"/>
      <c r="O16" s="49"/>
      <c r="P16" s="49"/>
      <c r="Q16" s="50"/>
      <c r="R16" s="50"/>
      <c r="T16" s="55">
        <f t="shared" si="5"/>
        <v>-2500</v>
      </c>
      <c r="U16" s="55">
        <f t="shared" si="6"/>
        <v>-2916.666666666667</v>
      </c>
    </row>
    <row r="17" spans="2:21" s="40" customFormat="1" ht="15.75" x14ac:dyDescent="0.25">
      <c r="B17" s="37" t="s">
        <v>29</v>
      </c>
      <c r="C17" s="19">
        <v>0.01</v>
      </c>
      <c r="E17" s="46" t="s">
        <v>52</v>
      </c>
      <c r="F17" s="47">
        <v>44136</v>
      </c>
      <c r="G17" s="53">
        <f t="shared" si="2"/>
        <v>31</v>
      </c>
      <c r="H17" s="48">
        <f t="shared" si="7"/>
        <v>983.33354566210051</v>
      </c>
      <c r="I17" s="49">
        <f t="shared" si="4"/>
        <v>833.33333333333337</v>
      </c>
      <c r="J17" s="54">
        <f t="shared" si="3"/>
        <v>2.1232876712328768E-4</v>
      </c>
      <c r="K17" s="51">
        <f t="shared" si="0"/>
        <v>0</v>
      </c>
      <c r="L17" s="51"/>
      <c r="M17" s="51">
        <f t="shared" si="1"/>
        <v>150</v>
      </c>
      <c r="N17" s="49"/>
      <c r="O17" s="49"/>
      <c r="P17" s="49"/>
      <c r="Q17" s="50"/>
      <c r="R17" s="50"/>
      <c r="T17" s="55">
        <f t="shared" si="5"/>
        <v>-1666.6666666666665</v>
      </c>
      <c r="U17" s="55">
        <f t="shared" si="6"/>
        <v>-2083.333333333333</v>
      </c>
    </row>
    <row r="18" spans="2:21" s="40" customFormat="1" ht="15.75" x14ac:dyDescent="0.25">
      <c r="B18" s="37" t="s">
        <v>30</v>
      </c>
      <c r="C18" s="19">
        <f>M20</f>
        <v>1800</v>
      </c>
      <c r="E18" s="46" t="s">
        <v>53</v>
      </c>
      <c r="F18" s="47">
        <v>44166</v>
      </c>
      <c r="G18" s="53">
        <f t="shared" si="2"/>
        <v>30</v>
      </c>
      <c r="H18" s="48">
        <f t="shared" si="7"/>
        <v>983.33347031963478</v>
      </c>
      <c r="I18" s="49">
        <f t="shared" si="4"/>
        <v>833.33333333333337</v>
      </c>
      <c r="J18" s="54">
        <f t="shared" si="3"/>
        <v>1.36986301369863E-4</v>
      </c>
      <c r="K18" s="51">
        <f t="shared" si="0"/>
        <v>0</v>
      </c>
      <c r="L18" s="51"/>
      <c r="M18" s="51">
        <f t="shared" si="1"/>
        <v>150</v>
      </c>
      <c r="N18" s="49"/>
      <c r="O18" s="49"/>
      <c r="P18" s="49"/>
      <c r="Q18" s="50"/>
      <c r="R18" s="50"/>
      <c r="T18" s="55">
        <f t="shared" si="5"/>
        <v>-833.33333333333314</v>
      </c>
      <c r="U18" s="55">
        <f t="shared" si="6"/>
        <v>-1249.9999999999998</v>
      </c>
    </row>
    <row r="19" spans="2:21" s="40" customFormat="1" ht="15.75" x14ac:dyDescent="0.25">
      <c r="B19" s="37" t="s">
        <v>31</v>
      </c>
      <c r="C19" s="19">
        <v>0</v>
      </c>
      <c r="E19" s="46" t="s">
        <v>54</v>
      </c>
      <c r="F19" s="47">
        <v>44197</v>
      </c>
      <c r="G19" s="53">
        <f t="shared" si="2"/>
        <v>31</v>
      </c>
      <c r="H19" s="48">
        <f t="shared" si="7"/>
        <v>983.33340410958908</v>
      </c>
      <c r="I19" s="49">
        <f t="shared" si="4"/>
        <v>833.33333333333337</v>
      </c>
      <c r="J19" s="54">
        <f t="shared" si="3"/>
        <v>7.0776255707762529E-5</v>
      </c>
      <c r="K19" s="51">
        <f t="shared" si="0"/>
        <v>0</v>
      </c>
      <c r="L19" s="51"/>
      <c r="M19" s="51">
        <f t="shared" si="1"/>
        <v>150</v>
      </c>
      <c r="N19" s="50"/>
      <c r="O19" s="50"/>
      <c r="P19" s="50"/>
      <c r="Q19" s="50"/>
      <c r="R19" s="50"/>
      <c r="T19" s="55">
        <f t="shared" si="5"/>
        <v>0</v>
      </c>
      <c r="U19" s="55">
        <f t="shared" si="6"/>
        <v>-416.66666666666657</v>
      </c>
    </row>
    <row r="20" spans="2:21" s="40" customFormat="1" ht="15.75" x14ac:dyDescent="0.25">
      <c r="B20" s="37" t="s">
        <v>32</v>
      </c>
      <c r="C20" s="19">
        <f>K20</f>
        <v>0</v>
      </c>
      <c r="E20" s="46" t="s">
        <v>46</v>
      </c>
      <c r="F20" s="50" t="s">
        <v>19</v>
      </c>
      <c r="G20" s="53"/>
      <c r="H20" s="56">
        <f>SUM(H8:H19)</f>
        <v>11800.005420091324</v>
      </c>
      <c r="I20" s="53">
        <f>SUM(I7:I19)</f>
        <v>0</v>
      </c>
      <c r="J20" s="53">
        <f>SUM(J8:J19)</f>
        <v>5.4200913242009137E-3</v>
      </c>
      <c r="K20" s="53">
        <f t="shared" ref="K20:L20" si="8">SUM(K8:K19)</f>
        <v>0</v>
      </c>
      <c r="L20" s="53">
        <f t="shared" si="8"/>
        <v>0</v>
      </c>
      <c r="M20" s="53">
        <f>SUM(M8:M19)</f>
        <v>1800</v>
      </c>
      <c r="N20" s="53"/>
      <c r="O20" s="53"/>
      <c r="P20" s="53"/>
      <c r="Q20" s="57">
        <f>XIRR(H7:H19,F7:F19)</f>
        <v>0.36737460494041441</v>
      </c>
      <c r="R20" s="56">
        <f>H20+H7</f>
        <v>1800.0054200913237</v>
      </c>
      <c r="T20" s="58">
        <f>T19+I20</f>
        <v>0</v>
      </c>
    </row>
    <row r="21" spans="2:21" s="40" customFormat="1" ht="18.75" customHeight="1" x14ac:dyDescent="0.25">
      <c r="B21" s="18" t="s">
        <v>33</v>
      </c>
      <c r="C21" s="19">
        <f>H8+C17</f>
        <v>983.3441826484019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2:21" s="40" customFormat="1" ht="18.75" customHeight="1" x14ac:dyDescent="0.25">
      <c r="B22" s="18" t="s">
        <v>34</v>
      </c>
      <c r="C22" s="19">
        <f>C16+C15</f>
        <v>11800.01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</row>
    <row r="23" spans="2:21" s="40" customFormat="1" ht="18.75" customHeight="1" x14ac:dyDescent="0.25">
      <c r="B23" s="20" t="s">
        <v>35</v>
      </c>
      <c r="C23" s="21">
        <f>Q20</f>
        <v>0.36737460494041441</v>
      </c>
    </row>
    <row r="24" spans="2:21" s="40" customFormat="1" ht="15.75" x14ac:dyDescent="0.25">
      <c r="B24" s="23"/>
      <c r="C24" s="24"/>
    </row>
    <row r="25" spans="2:21" s="40" customFormat="1" ht="15.75" x14ac:dyDescent="0.25">
      <c r="B25" s="38" t="s">
        <v>36</v>
      </c>
      <c r="C25" s="39"/>
    </row>
    <row r="26" spans="2:21" s="40" customFormat="1" ht="15.75" x14ac:dyDescent="0.25">
      <c r="B26" s="25">
        <v>1</v>
      </c>
      <c r="C26" s="26">
        <f>H8+C17</f>
        <v>983.3441826484019</v>
      </c>
      <c r="H26" s="42"/>
    </row>
    <row r="27" spans="2:21" s="40" customFormat="1" ht="15.75" x14ac:dyDescent="0.25">
      <c r="B27" s="25">
        <v>2</v>
      </c>
      <c r="C27" s="26">
        <f t="shared" ref="C27:C37" si="9">H9</f>
        <v>983.33406164383564</v>
      </c>
      <c r="E27" s="43"/>
      <c r="H27" s="42"/>
    </row>
    <row r="28" spans="2:21" s="40" customFormat="1" ht="15.75" x14ac:dyDescent="0.25">
      <c r="B28" s="25">
        <v>3</v>
      </c>
      <c r="C28" s="26">
        <f t="shared" si="9"/>
        <v>983.33404109589048</v>
      </c>
      <c r="E28" s="43"/>
      <c r="H28" s="42"/>
    </row>
    <row r="29" spans="2:21" s="40" customFormat="1" ht="15.75" x14ac:dyDescent="0.25">
      <c r="B29" s="25">
        <v>4</v>
      </c>
      <c r="C29" s="26">
        <f t="shared" si="9"/>
        <v>983.3339497716895</v>
      </c>
      <c r="H29" s="42"/>
    </row>
    <row r="30" spans="2:21" s="40" customFormat="1" ht="15.75" x14ac:dyDescent="0.25">
      <c r="B30" s="25">
        <v>5</v>
      </c>
      <c r="C30" s="26">
        <f t="shared" si="9"/>
        <v>983.33389954337906</v>
      </c>
    </row>
    <row r="31" spans="2:21" s="40" customFormat="1" ht="15.75" x14ac:dyDescent="0.25">
      <c r="B31" s="25">
        <v>6</v>
      </c>
      <c r="C31" s="26">
        <f t="shared" si="9"/>
        <v>983.3338127853882</v>
      </c>
    </row>
    <row r="32" spans="2:21" s="40" customFormat="1" ht="15.75" x14ac:dyDescent="0.25">
      <c r="B32" s="25">
        <v>7</v>
      </c>
      <c r="C32" s="26">
        <f t="shared" si="9"/>
        <v>983.33375799086764</v>
      </c>
    </row>
    <row r="33" spans="2:18" s="40" customFormat="1" ht="15.75" x14ac:dyDescent="0.25">
      <c r="B33" s="25">
        <v>8</v>
      </c>
      <c r="C33" s="26">
        <f t="shared" si="9"/>
        <v>983.33368721461193</v>
      </c>
    </row>
    <row r="34" spans="2:18" s="40" customFormat="1" ht="15.75" x14ac:dyDescent="0.25">
      <c r="B34" s="25">
        <v>9</v>
      </c>
      <c r="C34" s="26">
        <f t="shared" si="9"/>
        <v>983.33360730593608</v>
      </c>
    </row>
    <row r="35" spans="2:18" s="40" customFormat="1" ht="15.75" x14ac:dyDescent="0.25">
      <c r="B35" s="25">
        <v>10</v>
      </c>
      <c r="C35" s="26">
        <f t="shared" si="9"/>
        <v>983.33354566210051</v>
      </c>
    </row>
    <row r="36" spans="2:18" s="40" customFormat="1" ht="15.75" x14ac:dyDescent="0.25">
      <c r="B36" s="25">
        <v>11</v>
      </c>
      <c r="C36" s="26">
        <f t="shared" si="9"/>
        <v>983.33347031963478</v>
      </c>
    </row>
    <row r="37" spans="2:18" s="40" customFormat="1" ht="15.75" x14ac:dyDescent="0.25">
      <c r="B37" s="25">
        <v>12</v>
      </c>
      <c r="C37" s="26">
        <f t="shared" si="9"/>
        <v>983.33340410958908</v>
      </c>
    </row>
    <row r="38" spans="2:18" s="40" customFormat="1" x14ac:dyDescent="0.2">
      <c r="C38" s="41"/>
    </row>
    <row r="39" spans="2:18" s="40" customFormat="1" hidden="1" x14ac:dyDescent="0.2">
      <c r="B39" s="59" t="s">
        <v>37</v>
      </c>
      <c r="C39" s="60"/>
    </row>
    <row r="40" spans="2:18" s="40" customFormat="1" hidden="1" x14ac:dyDescent="0.2">
      <c r="B40" s="61" t="s">
        <v>38</v>
      </c>
      <c r="C40" s="62">
        <v>9.9999999999999995E-7</v>
      </c>
    </row>
    <row r="41" spans="2:18" s="40" customFormat="1" hidden="1" x14ac:dyDescent="0.2">
      <c r="B41" s="61" t="s">
        <v>39</v>
      </c>
      <c r="C41" s="62">
        <v>1.4999999999999999E-2</v>
      </c>
    </row>
    <row r="42" spans="2:18" s="40" customFormat="1" hidden="1" x14ac:dyDescent="0.2">
      <c r="B42" s="61" t="s">
        <v>40</v>
      </c>
      <c r="C42" s="49">
        <v>0</v>
      </c>
    </row>
    <row r="43" spans="2:18" s="40" customFormat="1" hidden="1" x14ac:dyDescent="0.2">
      <c r="C43" s="41"/>
    </row>
    <row r="44" spans="2:18" s="40" customFormat="1" x14ac:dyDescent="0.2">
      <c r="C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2:18" s="40" customFormat="1" x14ac:dyDescent="0.2">
      <c r="C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2:18" s="40" customFormat="1" x14ac:dyDescent="0.2">
      <c r="C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2:18" s="40" customFormat="1" x14ac:dyDescent="0.2">
      <c r="C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</row>
    <row r="48" spans="2:18" s="40" customFormat="1" x14ac:dyDescent="0.2">
      <c r="C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3:18" s="40" customFormat="1" x14ac:dyDescent="0.2">
      <c r="C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3:18" s="40" customFormat="1" x14ac:dyDescent="0.2">
      <c r="C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  <row r="51" spans="3:18" s="40" customFormat="1" x14ac:dyDescent="0.2">
      <c r="C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  <row r="52" spans="3:18" s="40" customFormat="1" x14ac:dyDescent="0.2">
      <c r="C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</row>
    <row r="53" spans="3:18" s="40" customFormat="1" x14ac:dyDescent="0.2">
      <c r="C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3:18" s="40" customFormat="1" x14ac:dyDescent="0.2">
      <c r="C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3:18" s="40" customFormat="1" x14ac:dyDescent="0.2">
      <c r="C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</sheetData>
  <sheetProtection formatCells="0" formatColumns="0" formatRows="0" insertColumns="0" insertRows="0" insertHyperlinks="0" deleteColumns="0" deleteRows="0" sort="0" autoFilter="0" pivotTables="0"/>
  <mergeCells count="23">
    <mergeCell ref="R1:R4"/>
    <mergeCell ref="B2:C4"/>
    <mergeCell ref="I2:I4"/>
    <mergeCell ref="J2:J4"/>
    <mergeCell ref="K2:P2"/>
    <mergeCell ref="K3:N3"/>
    <mergeCell ref="O3:P3"/>
    <mergeCell ref="E1:E4"/>
    <mergeCell ref="F1:F4"/>
    <mergeCell ref="G1:G4"/>
    <mergeCell ref="H1:H4"/>
    <mergeCell ref="I1:P1"/>
    <mergeCell ref="Q1:Q4"/>
    <mergeCell ref="K5:N5"/>
    <mergeCell ref="O5:P5"/>
    <mergeCell ref="Q5:Q6"/>
    <mergeCell ref="R5:R6"/>
    <mergeCell ref="E5:E6"/>
    <mergeCell ref="F5:F6"/>
    <mergeCell ref="G5:G6"/>
    <mergeCell ref="H5:H6"/>
    <mergeCell ref="I5:I6"/>
    <mergeCell ref="J5:J6"/>
  </mergeCells>
  <dataValidations count="2">
    <dataValidation type="whole" allowBlank="1" showInputMessage="1" showErrorMessage="1" sqref="B7">
      <formula1>1000</formula1>
      <formula2>100000</formula2>
    </dataValidation>
    <dataValidation type="whole" operator="equal" allowBlank="1" showInputMessage="1" showErrorMessage="1" sqref="B10">
      <formula1>12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Розстрочка Скибочка</vt:lpstr>
      <vt:lpstr>Скибочка Готівка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2024-12-03T08:59:38Z</dcterms:modified>
</cp:coreProperties>
</file>